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50" windowWidth="19320" windowHeight="14520" tabRatio="953" firstSheet="3" activeTab="7"/>
  </bookViews>
  <sheets>
    <sheet name=" CPT 2012 agg.2014" sheetId="190" r:id="rId1"/>
    <sheet name="ANAS 2015" sheetId="187" r:id="rId2"/>
    <sheet name="ANALISI DI MERCATO" sheetId="188" r:id="rId3"/>
    <sheet name="BSIC-AM001" sheetId="165" r:id="rId4"/>
    <sheet name="BSIC-AM002" sheetId="164" r:id="rId5"/>
    <sheet name="BSIC-AM003" sheetId="163" r:id="rId6"/>
    <sheet name="TABELLA DI CORRISPONDENZA" sheetId="191" r:id="rId7"/>
    <sheet name="RIEPILOG PREZZI" sheetId="192" r:id="rId8"/>
    <sheet name="BSIC01.a-4C" sheetId="15" r:id="rId9"/>
    <sheet name="BSIC01.b-4C" sheetId="28" r:id="rId10"/>
    <sheet name="BSIC01.c-4C" sheetId="54" r:id="rId11"/>
    <sheet name="BSIC01.d-4C" sheetId="16" r:id="rId12"/>
    <sheet name="BSIC01.e-4C" sheetId="17" r:id="rId13"/>
    <sheet name="BSIC02.a-4C" sheetId="203" r:id="rId14"/>
    <sheet name="BSIC02.b-4C" sheetId="206" r:id="rId15"/>
    <sheet name="BSIC02.c-4C" sheetId="205" r:id="rId16"/>
    <sheet name="BSIC02.d-4C" sheetId="204" r:id="rId17"/>
    <sheet name="BSIC02.e-4C" sheetId="207" r:id="rId18"/>
    <sheet name="BSIC03.a-4C" sheetId="198" r:id="rId19"/>
    <sheet name="BSIC03.b-4C" sheetId="199" r:id="rId20"/>
    <sheet name="BSIC03.c-4C " sheetId="200" r:id="rId21"/>
    <sheet name="BSIC03.d-4C " sheetId="201" r:id="rId22"/>
    <sheet name="BSIC03.e-4C" sheetId="202" r:id="rId23"/>
    <sheet name="BSIC04.a-4C" sheetId="193" r:id="rId24"/>
    <sheet name="BSIC04.b-4C " sheetId="194" r:id="rId25"/>
    <sheet name="BSIC04.c-4C" sheetId="195" r:id="rId26"/>
    <sheet name="BSIC04.d-4C " sheetId="196" r:id="rId27"/>
    <sheet name="BSIC04.e-4C" sheetId="197" r:id="rId28"/>
  </sheets>
  <definedNames>
    <definedName name="_xlnm.Print_Area" localSheetId="8">'BSIC01.a-4C'!$B$2:$J$60</definedName>
    <definedName name="_xlnm.Print_Area" localSheetId="9">'BSIC01.b-4C'!$B$2:$I$53</definedName>
    <definedName name="_xlnm.Print_Area" localSheetId="10">'BSIC01.c-4C'!$B$2:$H$45</definedName>
    <definedName name="_xlnm.Print_Area" localSheetId="11">'BSIC01.d-4C'!$B$2:$H$48</definedName>
    <definedName name="_xlnm.Print_Area" localSheetId="12">'BSIC01.e-4C'!$B$2:$H$55</definedName>
    <definedName name="_xlnm.Print_Area" localSheetId="18">'BSIC03.a-4C'!$B$2:$J$60</definedName>
    <definedName name="_xlnm.Print_Area" localSheetId="19">'BSIC03.b-4C'!$B$2:$I$53</definedName>
    <definedName name="_xlnm.Print_Area" localSheetId="20">'BSIC03.c-4C '!$B$2:$H$45</definedName>
    <definedName name="_xlnm.Print_Area" localSheetId="21">'BSIC03.d-4C '!$B$2:$H$48</definedName>
    <definedName name="_xlnm.Print_Area" localSheetId="22">'BSIC03.e-4C'!$B$2:$H$55</definedName>
    <definedName name="_xlnm.Print_Area" localSheetId="23">'BSIC04.a-4C'!$B$2:$J$60</definedName>
    <definedName name="_xlnm.Print_Area" localSheetId="24">'BSIC04.b-4C '!$B$2:$I$53</definedName>
    <definedName name="_xlnm.Print_Area" localSheetId="25">'BSIC04.c-4C'!$B$2:$H$45</definedName>
    <definedName name="_xlnm.Print_Area" localSheetId="26">'BSIC04.d-4C '!$B$2:$H$48</definedName>
    <definedName name="_xlnm.Print_Area" localSheetId="27">'BSIC04.e-4C'!$B$2:$H$55</definedName>
  </definedNames>
  <calcPr calcId="152511"/>
</workbook>
</file>

<file path=xl/calcChain.xml><?xml version="1.0" encoding="utf-8"?>
<calcChain xmlns="http://schemas.openxmlformats.org/spreadsheetml/2006/main">
  <c r="D16" i="192" l="1"/>
  <c r="C16" i="192"/>
  <c r="B16" i="192"/>
  <c r="D15" i="192"/>
  <c r="C15" i="192"/>
  <c r="B15" i="192"/>
  <c r="D14" i="192"/>
  <c r="C14" i="192"/>
  <c r="B14" i="192"/>
  <c r="D13" i="192"/>
  <c r="C13" i="192"/>
  <c r="B13" i="192"/>
  <c r="D12" i="192"/>
  <c r="C12" i="192"/>
  <c r="B12" i="192"/>
  <c r="E49" i="198" l="1"/>
  <c r="I49" i="198" s="1"/>
  <c r="J49" i="198" s="1"/>
  <c r="E48" i="198"/>
  <c r="E45" i="201"/>
  <c r="G45" i="201" s="1"/>
  <c r="H45" i="201" s="1"/>
  <c r="E44" i="201"/>
  <c r="G44" i="201" s="1"/>
  <c r="H44" i="201" s="1"/>
  <c r="E42" i="201"/>
  <c r="E41" i="201"/>
  <c r="G41" i="201" s="1"/>
  <c r="H41" i="201" s="1"/>
  <c r="E42" i="200"/>
  <c r="E45" i="199"/>
  <c r="E44" i="199"/>
  <c r="H44" i="199" s="1"/>
  <c r="I44" i="199" s="1"/>
  <c r="E43" i="199"/>
  <c r="E42" i="199"/>
  <c r="E41" i="199"/>
  <c r="E47" i="198"/>
  <c r="E46" i="198"/>
  <c r="I46" i="198" s="1"/>
  <c r="J46" i="198" s="1"/>
  <c r="G38" i="202"/>
  <c r="H38" i="202" s="1"/>
  <c r="H53" i="202" s="1"/>
  <c r="G33" i="202"/>
  <c r="H33" i="202" s="1"/>
  <c r="F33" i="202"/>
  <c r="E33" i="202"/>
  <c r="D33" i="202"/>
  <c r="C33" i="202"/>
  <c r="B33" i="202"/>
  <c r="F30" i="202"/>
  <c r="E30" i="202"/>
  <c r="G30" i="202" s="1"/>
  <c r="H30" i="202" s="1"/>
  <c r="D30" i="202"/>
  <c r="C30" i="202"/>
  <c r="B30" i="202"/>
  <c r="G23" i="202"/>
  <c r="H23" i="202" s="1"/>
  <c r="H25" i="202" s="1"/>
  <c r="F23" i="202"/>
  <c r="D23" i="202"/>
  <c r="C23" i="202"/>
  <c r="B23" i="202"/>
  <c r="F45" i="201"/>
  <c r="C45" i="201"/>
  <c r="B45" i="201"/>
  <c r="F44" i="201"/>
  <c r="D44" i="201"/>
  <c r="C44" i="201"/>
  <c r="B44" i="201"/>
  <c r="F43" i="201"/>
  <c r="D43" i="201"/>
  <c r="C43" i="201"/>
  <c r="B43" i="201"/>
  <c r="G42" i="201"/>
  <c r="H42" i="201" s="1"/>
  <c r="F42" i="201"/>
  <c r="D42" i="201"/>
  <c r="C42" i="201"/>
  <c r="B42" i="201"/>
  <c r="F41" i="201"/>
  <c r="D41" i="201"/>
  <c r="C41" i="201"/>
  <c r="B41" i="201"/>
  <c r="H38" i="201"/>
  <c r="H27" i="201"/>
  <c r="G42" i="200"/>
  <c r="H42" i="200" s="1"/>
  <c r="F42" i="200"/>
  <c r="D42" i="200"/>
  <c r="C42" i="200"/>
  <c r="B42" i="200"/>
  <c r="G41" i="200"/>
  <c r="H41" i="200" s="1"/>
  <c r="F41" i="200"/>
  <c r="D41" i="200"/>
  <c r="C41" i="200"/>
  <c r="B41" i="200"/>
  <c r="H38" i="200"/>
  <c r="H27" i="200"/>
  <c r="H45" i="199"/>
  <c r="I45" i="199" s="1"/>
  <c r="G45" i="199"/>
  <c r="F45" i="199"/>
  <c r="D45" i="199"/>
  <c r="C45" i="199"/>
  <c r="B45" i="199"/>
  <c r="G44" i="199"/>
  <c r="F44" i="199"/>
  <c r="D44" i="199"/>
  <c r="C44" i="199"/>
  <c r="B44" i="199"/>
  <c r="H43" i="199"/>
  <c r="I43" i="199" s="1"/>
  <c r="G43" i="199"/>
  <c r="F43" i="199"/>
  <c r="D43" i="199"/>
  <c r="C43" i="199"/>
  <c r="B43" i="199"/>
  <c r="H42" i="199"/>
  <c r="F42" i="199"/>
  <c r="G42" i="199" s="1"/>
  <c r="D42" i="199"/>
  <c r="C42" i="199"/>
  <c r="B42" i="199"/>
  <c r="H41" i="199"/>
  <c r="F41" i="199"/>
  <c r="G41" i="199" s="1"/>
  <c r="D41" i="199"/>
  <c r="C41" i="199"/>
  <c r="B41" i="199"/>
  <c r="I38" i="199"/>
  <c r="I27" i="199"/>
  <c r="I51" i="198"/>
  <c r="J51" i="198" s="1"/>
  <c r="H51" i="198"/>
  <c r="D51" i="198"/>
  <c r="C51" i="198"/>
  <c r="B51" i="198"/>
  <c r="I50" i="198"/>
  <c r="J50" i="198" s="1"/>
  <c r="H50" i="198"/>
  <c r="D50" i="198"/>
  <c r="C50" i="198"/>
  <c r="B50" i="198"/>
  <c r="H49" i="198"/>
  <c r="D49" i="198"/>
  <c r="C49" i="198"/>
  <c r="B49" i="198"/>
  <c r="I48" i="198"/>
  <c r="J48" i="198" s="1"/>
  <c r="H48" i="198"/>
  <c r="C48" i="198"/>
  <c r="B48" i="198"/>
  <c r="I47" i="198"/>
  <c r="G47" i="198"/>
  <c r="F47" i="198"/>
  <c r="H47" i="198" s="1"/>
  <c r="D47" i="198"/>
  <c r="C47" i="198"/>
  <c r="B47" i="198"/>
  <c r="G46" i="198"/>
  <c r="F46" i="198"/>
  <c r="H46" i="198" s="1"/>
  <c r="D46" i="198"/>
  <c r="C46" i="198"/>
  <c r="B46" i="198"/>
  <c r="I45" i="198"/>
  <c r="G45" i="198"/>
  <c r="F45" i="198"/>
  <c r="H45" i="198" s="1"/>
  <c r="D45" i="198"/>
  <c r="C45" i="198"/>
  <c r="B45" i="198"/>
  <c r="I44" i="198"/>
  <c r="J44" i="198" s="1"/>
  <c r="H44" i="198"/>
  <c r="D44" i="198"/>
  <c r="C44" i="198"/>
  <c r="B44" i="198"/>
  <c r="I43" i="198"/>
  <c r="G43" i="198"/>
  <c r="F43" i="198"/>
  <c r="H43" i="198" s="1"/>
  <c r="E43" i="198"/>
  <c r="D43" i="198"/>
  <c r="C43" i="198"/>
  <c r="B43" i="198"/>
  <c r="I42" i="198"/>
  <c r="G42" i="198"/>
  <c r="F42" i="198"/>
  <c r="H42" i="198" s="1"/>
  <c r="J42" i="198" s="1"/>
  <c r="D42" i="198"/>
  <c r="C42" i="198"/>
  <c r="B42" i="198"/>
  <c r="J39" i="198"/>
  <c r="J28" i="198"/>
  <c r="E43" i="201" l="1"/>
  <c r="G43" i="201" s="1"/>
  <c r="H43" i="201" s="1"/>
  <c r="J43" i="198"/>
  <c r="J47" i="198"/>
  <c r="H46" i="201"/>
  <c r="H48" i="201" s="1"/>
  <c r="I42" i="199"/>
  <c r="J45" i="198"/>
  <c r="I41" i="199"/>
  <c r="I46" i="199" s="1"/>
  <c r="I48" i="199" s="1"/>
  <c r="H43" i="200"/>
  <c r="H45" i="200" s="1"/>
  <c r="H35" i="202"/>
  <c r="H55" i="202"/>
  <c r="D21" i="192"/>
  <c r="C21" i="192"/>
  <c r="B21" i="192"/>
  <c r="D20" i="192"/>
  <c r="C20" i="192"/>
  <c r="D19" i="192"/>
  <c r="C19" i="192"/>
  <c r="B19" i="192"/>
  <c r="D18" i="192"/>
  <c r="C18" i="192"/>
  <c r="A18" i="192"/>
  <c r="B18" i="192"/>
  <c r="D17" i="192"/>
  <c r="C17" i="192"/>
  <c r="B17" i="192"/>
  <c r="A17" i="192"/>
  <c r="E33" i="197"/>
  <c r="G33" i="197" s="1"/>
  <c r="H33" i="197" s="1"/>
  <c r="E30" i="197"/>
  <c r="E33" i="17"/>
  <c r="E30" i="17"/>
  <c r="E45" i="196"/>
  <c r="E43" i="196"/>
  <c r="E42" i="196"/>
  <c r="E41" i="196"/>
  <c r="G41" i="196" s="1"/>
  <c r="H41" i="196" s="1"/>
  <c r="E42" i="195"/>
  <c r="E41" i="195"/>
  <c r="E45" i="194"/>
  <c r="H45" i="194" s="1"/>
  <c r="I45" i="194" s="1"/>
  <c r="E44" i="194"/>
  <c r="H44" i="194" s="1"/>
  <c r="I44" i="194" s="1"/>
  <c r="E43" i="194"/>
  <c r="E42" i="194"/>
  <c r="H42" i="194" s="1"/>
  <c r="I42" i="194" s="1"/>
  <c r="E41" i="194"/>
  <c r="E48" i="193"/>
  <c r="E47" i="193"/>
  <c r="I47" i="193" s="1"/>
  <c r="E46" i="193"/>
  <c r="I46" i="193" s="1"/>
  <c r="J46" i="193" s="1"/>
  <c r="E43" i="193"/>
  <c r="G38" i="197"/>
  <c r="H38" i="197" s="1"/>
  <c r="H53" i="197" s="1"/>
  <c r="F33" i="197"/>
  <c r="D33" i="197"/>
  <c r="C33" i="197"/>
  <c r="B33" i="197"/>
  <c r="G30" i="197"/>
  <c r="H30" i="197" s="1"/>
  <c r="F30" i="197"/>
  <c r="D30" i="197"/>
  <c r="C30" i="197"/>
  <c r="B30" i="197"/>
  <c r="G23" i="197"/>
  <c r="H23" i="197" s="1"/>
  <c r="H25" i="197" s="1"/>
  <c r="F23" i="197"/>
  <c r="D23" i="197"/>
  <c r="C23" i="197"/>
  <c r="B23" i="197"/>
  <c r="G45" i="196"/>
  <c r="H45" i="196" s="1"/>
  <c r="F45" i="196"/>
  <c r="C45" i="196"/>
  <c r="B45" i="196"/>
  <c r="G44" i="196"/>
  <c r="H44" i="196" s="1"/>
  <c r="F44" i="196"/>
  <c r="D44" i="196"/>
  <c r="C44" i="196"/>
  <c r="B44" i="196"/>
  <c r="G43" i="196"/>
  <c r="H43" i="196" s="1"/>
  <c r="F43" i="196"/>
  <c r="D43" i="196"/>
  <c r="C43" i="196"/>
  <c r="B43" i="196"/>
  <c r="G42" i="196"/>
  <c r="H42" i="196" s="1"/>
  <c r="F42" i="196"/>
  <c r="D42" i="196"/>
  <c r="C42" i="196"/>
  <c r="B42" i="196"/>
  <c r="F41" i="196"/>
  <c r="D41" i="196"/>
  <c r="C41" i="196"/>
  <c r="B41" i="196"/>
  <c r="H38" i="196"/>
  <c r="H27" i="196"/>
  <c r="H42" i="195"/>
  <c r="G42" i="195"/>
  <c r="F42" i="195"/>
  <c r="D42" i="195"/>
  <c r="C42" i="195"/>
  <c r="B42" i="195"/>
  <c r="G41" i="195"/>
  <c r="H41" i="195" s="1"/>
  <c r="F41" i="195"/>
  <c r="D41" i="195"/>
  <c r="C41" i="195"/>
  <c r="B41" i="195"/>
  <c r="H38" i="195"/>
  <c r="H27" i="195"/>
  <c r="G45" i="194"/>
  <c r="F45" i="194"/>
  <c r="D45" i="194"/>
  <c r="C45" i="194"/>
  <c r="B45" i="194"/>
  <c r="G44" i="194"/>
  <c r="F44" i="194"/>
  <c r="D44" i="194"/>
  <c r="C44" i="194"/>
  <c r="B44" i="194"/>
  <c r="I43" i="194"/>
  <c r="H43" i="194"/>
  <c r="G43" i="194"/>
  <c r="F43" i="194"/>
  <c r="D43" i="194"/>
  <c r="C43" i="194"/>
  <c r="B43" i="194"/>
  <c r="F42" i="194"/>
  <c r="G42" i="194" s="1"/>
  <c r="D42" i="194"/>
  <c r="C42" i="194"/>
  <c r="B42" i="194"/>
  <c r="H41" i="194"/>
  <c r="F41" i="194"/>
  <c r="G41" i="194" s="1"/>
  <c r="D41" i="194"/>
  <c r="C41" i="194"/>
  <c r="B41" i="194"/>
  <c r="I38" i="194"/>
  <c r="I27" i="194"/>
  <c r="I51" i="193"/>
  <c r="J51" i="193" s="1"/>
  <c r="H51" i="193"/>
  <c r="D51" i="193"/>
  <c r="C51" i="193"/>
  <c r="B51" i="193"/>
  <c r="I50" i="193"/>
  <c r="J50" i="193" s="1"/>
  <c r="H50" i="193"/>
  <c r="D50" i="193"/>
  <c r="C50" i="193"/>
  <c r="B50" i="193"/>
  <c r="I49" i="193"/>
  <c r="H49" i="193"/>
  <c r="D49" i="193"/>
  <c r="C49" i="193"/>
  <c r="B49" i="193"/>
  <c r="H48" i="193"/>
  <c r="C48" i="193"/>
  <c r="B48" i="193"/>
  <c r="G47" i="193"/>
  <c r="F47" i="193"/>
  <c r="H47" i="193" s="1"/>
  <c r="D47" i="193"/>
  <c r="C47" i="193"/>
  <c r="B47" i="193"/>
  <c r="G46" i="193"/>
  <c r="F46" i="193"/>
  <c r="H46" i="193" s="1"/>
  <c r="D46" i="193"/>
  <c r="C46" i="193"/>
  <c r="B46" i="193"/>
  <c r="I45" i="193"/>
  <c r="G45" i="193"/>
  <c r="F45" i="193"/>
  <c r="H45" i="193" s="1"/>
  <c r="D45" i="193"/>
  <c r="C45" i="193"/>
  <c r="B45" i="193"/>
  <c r="I44" i="193"/>
  <c r="H44" i="193"/>
  <c r="D44" i="193"/>
  <c r="C44" i="193"/>
  <c r="B44" i="193"/>
  <c r="G43" i="193"/>
  <c r="F43" i="193"/>
  <c r="I43" i="193"/>
  <c r="D43" i="193"/>
  <c r="C43" i="193"/>
  <c r="B43" i="193"/>
  <c r="I42" i="193"/>
  <c r="G42" i="193"/>
  <c r="F42" i="193"/>
  <c r="H42" i="193" s="1"/>
  <c r="J42" i="193" s="1"/>
  <c r="D42" i="193"/>
  <c r="C42" i="193"/>
  <c r="B42" i="193"/>
  <c r="J39" i="193"/>
  <c r="J28" i="193"/>
  <c r="J52" i="198" l="1"/>
  <c r="J54" i="198" s="1"/>
  <c r="H35" i="197"/>
  <c r="H55" i="197" s="1"/>
  <c r="H46" i="196"/>
  <c r="H48" i="196" s="1"/>
  <c r="H43" i="195"/>
  <c r="H45" i="195" s="1"/>
  <c r="J44" i="193"/>
  <c r="J43" i="193"/>
  <c r="J49" i="193"/>
  <c r="H43" i="193"/>
  <c r="I48" i="193"/>
  <c r="J48" i="193" s="1"/>
  <c r="J45" i="193"/>
  <c r="I41" i="194"/>
  <c r="I46" i="194" s="1"/>
  <c r="I48" i="194" s="1"/>
  <c r="J47" i="193"/>
  <c r="C6" i="192"/>
  <c r="B6" i="192"/>
  <c r="D5" i="192"/>
  <c r="C5" i="192"/>
  <c r="B5" i="192"/>
  <c r="D4" i="192"/>
  <c r="C4" i="192"/>
  <c r="B4" i="192"/>
  <c r="D3" i="192"/>
  <c r="C3" i="192"/>
  <c r="B3" i="192"/>
  <c r="D2" i="192"/>
  <c r="C2" i="192"/>
  <c r="B2" i="192"/>
  <c r="G44" i="16"/>
  <c r="H44" i="16"/>
  <c r="F44" i="16"/>
  <c r="D44" i="16"/>
  <c r="C44" i="16"/>
  <c r="B44" i="16"/>
  <c r="F45" i="28"/>
  <c r="D45" i="28"/>
  <c r="C45" i="28"/>
  <c r="B45" i="28"/>
  <c r="F44" i="28"/>
  <c r="D44" i="28"/>
  <c r="C44" i="28"/>
  <c r="B44" i="28"/>
  <c r="F43" i="28"/>
  <c r="D43" i="28"/>
  <c r="C43" i="28"/>
  <c r="B43" i="28"/>
  <c r="F42" i="28"/>
  <c r="D42" i="28"/>
  <c r="C42" i="28"/>
  <c r="B42" i="28"/>
  <c r="F41" i="28"/>
  <c r="D41" i="28"/>
  <c r="C41" i="28"/>
  <c r="B41" i="28"/>
  <c r="E45" i="28"/>
  <c r="E44" i="28"/>
  <c r="E42" i="28"/>
  <c r="H51" i="15"/>
  <c r="D51" i="15"/>
  <c r="C51" i="15"/>
  <c r="B51" i="15"/>
  <c r="H50" i="15"/>
  <c r="D50" i="15"/>
  <c r="C50" i="15"/>
  <c r="B50" i="15"/>
  <c r="I50" i="15"/>
  <c r="J50" i="15"/>
  <c r="H49" i="15"/>
  <c r="D49" i="15"/>
  <c r="C49" i="15"/>
  <c r="B49" i="15"/>
  <c r="H48" i="15"/>
  <c r="C48" i="15"/>
  <c r="B48" i="15"/>
  <c r="G47" i="15"/>
  <c r="F47" i="15"/>
  <c r="D47" i="15"/>
  <c r="C47" i="15"/>
  <c r="B47" i="15"/>
  <c r="G46" i="15"/>
  <c r="F46" i="15"/>
  <c r="D46" i="15"/>
  <c r="C46" i="15"/>
  <c r="B46" i="15"/>
  <c r="G45" i="15"/>
  <c r="F45" i="15"/>
  <c r="D45" i="15"/>
  <c r="C45" i="15"/>
  <c r="B45" i="15"/>
  <c r="H44" i="15"/>
  <c r="D44" i="15"/>
  <c r="C44" i="15"/>
  <c r="B44" i="15"/>
  <c r="G43" i="15"/>
  <c r="F43" i="15"/>
  <c r="D43" i="15"/>
  <c r="C43" i="15"/>
  <c r="B43" i="15"/>
  <c r="G42" i="15"/>
  <c r="F42" i="15"/>
  <c r="D42" i="15"/>
  <c r="C42" i="15"/>
  <c r="B42" i="15"/>
  <c r="E47" i="15"/>
  <c r="E46" i="15"/>
  <c r="E43" i="15"/>
  <c r="J52" i="193" l="1"/>
  <c r="J54" i="193" s="1"/>
  <c r="E24" i="187"/>
  <c r="F33" i="17" l="1"/>
  <c r="D33" i="17"/>
  <c r="F30" i="17"/>
  <c r="D30" i="17"/>
  <c r="C33" i="17"/>
  <c r="C30" i="17"/>
  <c r="B33" i="17"/>
  <c r="B30" i="17"/>
  <c r="F23" i="17"/>
  <c r="D23" i="17"/>
  <c r="C23" i="17"/>
  <c r="B23" i="17"/>
  <c r="F45" i="16"/>
  <c r="F43" i="16"/>
  <c r="F42" i="16"/>
  <c r="F41" i="16"/>
  <c r="D43" i="16"/>
  <c r="D42" i="16"/>
  <c r="D41" i="16"/>
  <c r="C45" i="16"/>
  <c r="C43" i="16"/>
  <c r="C42" i="16"/>
  <c r="C41" i="16"/>
  <c r="B45" i="16"/>
  <c r="B43" i="16"/>
  <c r="B42" i="16"/>
  <c r="B41" i="16"/>
  <c r="F42" i="54"/>
  <c r="F41" i="54"/>
  <c r="D42" i="54"/>
  <c r="D41" i="54"/>
  <c r="C42" i="54"/>
  <c r="B42" i="54"/>
  <c r="C41" i="54"/>
  <c r="B41" i="54"/>
  <c r="E23" i="187" l="1"/>
  <c r="H5" i="188" l="1"/>
  <c r="H3" i="188"/>
  <c r="E5" i="188"/>
  <c r="C5" i="188"/>
  <c r="E4" i="188"/>
  <c r="H4" i="188" s="1"/>
  <c r="C4" i="188"/>
  <c r="E3" i="188"/>
  <c r="C3" i="188"/>
  <c r="AF41" i="163" l="1"/>
  <c r="AE41" i="163"/>
  <c r="AC41" i="163"/>
  <c r="AB41" i="163"/>
  <c r="AA41" i="163"/>
  <c r="Z41" i="163"/>
  <c r="Y41" i="163"/>
  <c r="AF40" i="163"/>
  <c r="AE40" i="163"/>
  <c r="AD40" i="163"/>
  <c r="AC40" i="163"/>
  <c r="AB40" i="163"/>
  <c r="AA40" i="163"/>
  <c r="Z40" i="163"/>
  <c r="Y40" i="163"/>
  <c r="Y34" i="163"/>
  <c r="Y33" i="163"/>
  <c r="Y35" i="163" s="1"/>
  <c r="O29" i="163"/>
  <c r="L30" i="163" s="1"/>
  <c r="O26" i="163"/>
  <c r="N10" i="163"/>
  <c r="O15" i="163" s="1"/>
  <c r="N9" i="163"/>
  <c r="N8" i="163"/>
  <c r="AF41" i="164"/>
  <c r="AE41" i="164"/>
  <c r="AC41" i="164"/>
  <c r="AB41" i="164"/>
  <c r="AA41" i="164"/>
  <c r="Z41" i="164"/>
  <c r="Y41" i="164"/>
  <c r="AF40" i="164"/>
  <c r="AE40" i="164"/>
  <c r="AD40" i="164"/>
  <c r="AC40" i="164"/>
  <c r="AB40" i="164"/>
  <c r="AA40" i="164"/>
  <c r="Z40" i="164"/>
  <c r="Y40" i="164"/>
  <c r="Y34" i="164"/>
  <c r="Y33" i="164"/>
  <c r="Y35" i="164" s="1"/>
  <c r="L30" i="164"/>
  <c r="O29" i="164"/>
  <c r="O26" i="164"/>
  <c r="N9" i="164"/>
  <c r="N8" i="164"/>
  <c r="N10" i="164" s="1"/>
  <c r="AF41" i="165"/>
  <c r="AE41" i="165"/>
  <c r="AC41" i="165"/>
  <c r="AB41" i="165"/>
  <c r="AA41" i="165"/>
  <c r="Z41" i="165"/>
  <c r="Y41" i="165"/>
  <c r="AF40" i="165"/>
  <c r="AE40" i="165"/>
  <c r="AD40" i="165"/>
  <c r="AC40" i="165"/>
  <c r="AB40" i="165"/>
  <c r="AA40" i="165"/>
  <c r="Z40" i="165"/>
  <c r="Y40" i="165"/>
  <c r="Y34" i="165"/>
  <c r="Y33" i="165"/>
  <c r="L30" i="165"/>
  <c r="O29" i="165"/>
  <c r="O26" i="165"/>
  <c r="N9" i="165"/>
  <c r="N8" i="165"/>
  <c r="N10" i="165" s="1"/>
  <c r="G45" i="28"/>
  <c r="G44" i="28"/>
  <c r="G43" i="28"/>
  <c r="G42" i="28"/>
  <c r="G41" i="28"/>
  <c r="H47" i="15"/>
  <c r="H46" i="15"/>
  <c r="H45" i="15"/>
  <c r="H43" i="15"/>
  <c r="H42" i="15"/>
  <c r="I42" i="15"/>
  <c r="Y35" i="165" l="1"/>
  <c r="X41" i="163"/>
  <c r="O18" i="163"/>
  <c r="X40" i="163" s="1"/>
  <c r="O15" i="164"/>
  <c r="O18" i="164"/>
  <c r="O18" i="165"/>
  <c r="O15" i="165"/>
  <c r="X41" i="165" s="1"/>
  <c r="X41" i="164" l="1"/>
  <c r="L19" i="163"/>
  <c r="X40" i="164"/>
  <c r="L19" i="164"/>
  <c r="X40" i="165"/>
  <c r="L19" i="165"/>
  <c r="AD41" i="163" l="1"/>
  <c r="Q37" i="163"/>
  <c r="X42" i="163" s="1"/>
  <c r="X43" i="163"/>
  <c r="X44" i="163"/>
  <c r="AD41" i="164"/>
  <c r="Q37" i="164"/>
  <c r="AD41" i="165"/>
  <c r="Q37" i="165"/>
  <c r="Q48" i="163" l="1"/>
  <c r="X42" i="164"/>
  <c r="X42" i="165"/>
  <c r="X43" i="164" l="1"/>
  <c r="X43" i="165"/>
  <c r="X44" i="165" s="1"/>
  <c r="Q48" i="165" s="1"/>
  <c r="X44" i="164" l="1"/>
  <c r="Q48" i="164" s="1"/>
  <c r="G42" i="54" l="1"/>
  <c r="H42" i="54" s="1"/>
  <c r="G41" i="54"/>
  <c r="H41" i="54" s="1"/>
  <c r="H38" i="54"/>
  <c r="H27" i="54"/>
  <c r="H43" i="54" l="1"/>
  <c r="H45" i="54" s="1"/>
  <c r="G23" i="17" l="1"/>
  <c r="H23" i="17" s="1"/>
  <c r="H45" i="28" l="1"/>
  <c r="I45" i="28" s="1"/>
  <c r="H44" i="28"/>
  <c r="H43" i="28"/>
  <c r="H42" i="28"/>
  <c r="H41" i="28"/>
  <c r="I38" i="28"/>
  <c r="I27" i="28"/>
  <c r="I42" i="28" l="1"/>
  <c r="I44" i="28"/>
  <c r="I41" i="28"/>
  <c r="I43" i="28"/>
  <c r="G38" i="17"/>
  <c r="H38" i="17" s="1"/>
  <c r="H53" i="17" s="1"/>
  <c r="G33" i="17"/>
  <c r="H33" i="17" s="1"/>
  <c r="G30" i="17"/>
  <c r="H30" i="17" s="1"/>
  <c r="H25" i="17"/>
  <c r="G45" i="16"/>
  <c r="H45" i="16" s="1"/>
  <c r="G43" i="16"/>
  <c r="H43" i="16" s="1"/>
  <c r="G42" i="16"/>
  <c r="H42" i="16" s="1"/>
  <c r="G41" i="16"/>
  <c r="H41" i="16" s="1"/>
  <c r="H38" i="16"/>
  <c r="H27" i="16"/>
  <c r="I51" i="15"/>
  <c r="J51" i="15" s="1"/>
  <c r="I49" i="15"/>
  <c r="J49" i="15" s="1"/>
  <c r="I48" i="15"/>
  <c r="J48" i="15" s="1"/>
  <c r="I47" i="15"/>
  <c r="J47" i="15" s="1"/>
  <c r="I46" i="15"/>
  <c r="J46" i="15" s="1"/>
  <c r="I45" i="15"/>
  <c r="I44" i="15"/>
  <c r="J44" i="15" s="1"/>
  <c r="I43" i="15"/>
  <c r="J39" i="15"/>
  <c r="J28" i="15"/>
  <c r="H35" i="17" l="1"/>
  <c r="H55" i="17" s="1"/>
  <c r="D6" i="192" s="1"/>
  <c r="H46" i="16"/>
  <c r="H48" i="16" s="1"/>
  <c r="J43" i="15"/>
  <c r="J42" i="15"/>
  <c r="I46" i="28"/>
  <c r="I48" i="28" s="1"/>
  <c r="J45" i="15"/>
  <c r="J52" i="15" l="1"/>
  <c r="J54" i="15" s="1"/>
</calcChain>
</file>

<file path=xl/comments1.xml><?xml version="1.0" encoding="utf-8"?>
<comments xmlns="http://schemas.openxmlformats.org/spreadsheetml/2006/main">
  <authors>
    <author>Francesco Zaccaro</author>
  </authors>
  <commentList>
    <comment ref="N9" authorId="0">
      <text>
        <r>
          <rPr>
            <b/>
            <sz val="8"/>
            <color indexed="81"/>
            <rFont val="Tahoma"/>
            <family val="2"/>
          </rPr>
          <t>Francesco Zaccaro:</t>
        </r>
        <r>
          <rPr>
            <sz val="8"/>
            <color indexed="81"/>
            <rFont val="Tahoma"/>
            <family val="2"/>
          </rPr>
          <t xml:space="preserve">
consumo di 4 batteria da 12 V al mese
</t>
        </r>
      </text>
    </comment>
  </commentList>
</comments>
</file>

<file path=xl/comments2.xml><?xml version="1.0" encoding="utf-8"?>
<comments xmlns="http://schemas.openxmlformats.org/spreadsheetml/2006/main">
  <authors>
    <author>Francesco Zaccaro</author>
  </authors>
  <commentList>
    <comment ref="N9" authorId="0">
      <text>
        <r>
          <rPr>
            <b/>
            <sz val="8"/>
            <color indexed="81"/>
            <rFont val="Tahoma"/>
            <family val="2"/>
          </rPr>
          <t>Francesco Zaccaro:</t>
        </r>
        <r>
          <rPr>
            <sz val="8"/>
            <color indexed="81"/>
            <rFont val="Tahoma"/>
            <family val="2"/>
          </rPr>
          <t xml:space="preserve">
1 lt gasolio per ora
</t>
        </r>
      </text>
    </comment>
  </commentList>
</comments>
</file>

<file path=xl/comments3.xml><?xml version="1.0" encoding="utf-8"?>
<comments xmlns="http://schemas.openxmlformats.org/spreadsheetml/2006/main">
  <authors>
    <author>Francesco Zaccaro</author>
  </authors>
  <commentList>
    <comment ref="C43"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6" authorId="0">
      <text>
        <r>
          <rPr>
            <b/>
            <sz val="8"/>
            <color indexed="81"/>
            <rFont val="Tahoma"/>
            <family val="2"/>
          </rPr>
          <t>Francesco Zaccaro:</t>
        </r>
        <r>
          <rPr>
            <sz val="8"/>
            <color indexed="81"/>
            <rFont val="Tahoma"/>
            <family val="2"/>
          </rPr>
          <t xml:space="preserve">
Cartello rettangolare 0,90X1,35=1,215 m2</t>
        </r>
      </text>
    </comment>
    <comment ref="C47"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4.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5.xml><?xml version="1.0" encoding="utf-8"?>
<comments xmlns="http://schemas.openxmlformats.org/spreadsheetml/2006/main">
  <authors>
    <author>Francesco Zaccaro</author>
  </authors>
  <commentList>
    <comment ref="C43"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6" authorId="0">
      <text>
        <r>
          <rPr>
            <b/>
            <sz val="8"/>
            <color indexed="81"/>
            <rFont val="Tahoma"/>
            <family val="2"/>
          </rPr>
          <t>Francesco Zaccaro:</t>
        </r>
        <r>
          <rPr>
            <sz val="8"/>
            <color indexed="81"/>
            <rFont val="Tahoma"/>
            <family val="2"/>
          </rPr>
          <t xml:space="preserve">
Cartello rettangolare 0,90X1,35=1,215 m2</t>
        </r>
      </text>
    </comment>
    <comment ref="C47"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6.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7.xml><?xml version="1.0" encoding="utf-8"?>
<comments xmlns="http://schemas.openxmlformats.org/spreadsheetml/2006/main">
  <authors>
    <author>Francesco Zaccaro</author>
  </authors>
  <commentList>
    <comment ref="C43"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6" authorId="0">
      <text>
        <r>
          <rPr>
            <b/>
            <sz val="8"/>
            <color indexed="81"/>
            <rFont val="Tahoma"/>
            <family val="2"/>
          </rPr>
          <t>Francesco Zaccaro:</t>
        </r>
        <r>
          <rPr>
            <sz val="8"/>
            <color indexed="81"/>
            <rFont val="Tahoma"/>
            <family val="2"/>
          </rPr>
          <t xml:space="preserve">
Cartello rettangolare 0,90X1,35=1,215 m2</t>
        </r>
      </text>
    </comment>
    <comment ref="C47"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8.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sharedStrings.xml><?xml version="1.0" encoding="utf-8"?>
<sst xmlns="http://schemas.openxmlformats.org/spreadsheetml/2006/main" count="948" uniqueCount="268">
  <si>
    <t>quantità considerata</t>
  </si>
  <si>
    <t>n°</t>
  </si>
  <si>
    <t>Codice</t>
  </si>
  <si>
    <t>Descrizione</t>
  </si>
  <si>
    <t>U.M.</t>
  </si>
  <si>
    <t>Quantità</t>
  </si>
  <si>
    <t>P.U.</t>
  </si>
  <si>
    <t>Incidenza</t>
  </si>
  <si>
    <t>Eur/cad</t>
  </si>
  <si>
    <t>prezzo</t>
  </si>
  <si>
    <t>primo mese/fraz. *</t>
  </si>
  <si>
    <t>per mese in più/fraz.**</t>
  </si>
  <si>
    <t>settimanale ***</t>
  </si>
  <si>
    <t>Macchinari</t>
  </si>
  <si>
    <t>A) TOTALE MACCHINARI</t>
  </si>
  <si>
    <t>€/cad</t>
  </si>
  <si>
    <t>Mano d'opera</t>
  </si>
  <si>
    <t>B) TOTALE MANO D'OPERA</t>
  </si>
  <si>
    <t>Noleggi</t>
  </si>
  <si>
    <t>cad</t>
  </si>
  <si>
    <t>-</t>
  </si>
  <si>
    <t>giorno</t>
  </si>
  <si>
    <t>C) TOTALE NOLEGGI</t>
  </si>
  <si>
    <t>TOTALE  (A+B+C)</t>
  </si>
  <si>
    <t>€/sett.</t>
  </si>
  <si>
    <t>NOTE</t>
  </si>
  <si>
    <t>*</t>
  </si>
  <si>
    <t>**</t>
  </si>
  <si>
    <t>***</t>
  </si>
  <si>
    <t>per mese in più/fraz.*</t>
  </si>
  <si>
    <t>settimanale **</t>
  </si>
  <si>
    <t>€/giorno</t>
  </si>
  <si>
    <t>SIC.04.02.001.3.a</t>
  </si>
  <si>
    <t>SIC.04.01.001.b</t>
  </si>
  <si>
    <t>CE.1.05</t>
  </si>
  <si>
    <t>totale</t>
  </si>
  <si>
    <t>h</t>
  </si>
  <si>
    <t>FLESSO</t>
  </si>
  <si>
    <t>DESCRIZIONE</t>
  </si>
  <si>
    <t>NOTE:</t>
  </si>
  <si>
    <t>FLESSO A 3 CORSIE CON PRERESTRINGIMENTO</t>
  </si>
  <si>
    <t>FLESSO A 2 CORSIE CON PRERESTRINGIMENTO</t>
  </si>
  <si>
    <t>DEVIAZIONE PARZIALE CON UNA CORSIA DEVIATA E FLESSO PER LE DUE CORSIE NON DEVIATE, PRERESTRINGIMENTO IN MARCIA</t>
  </si>
  <si>
    <t>DEVIAZIONE PARZIALE CON UNA CORSIA DEVIATA E DUE CORSIE NON DEVIATE, PRERESTRINGIMENTO IN MARCIA</t>
  </si>
  <si>
    <t>DEVIAZIONE PARZIALE CON UNA CORSIA DEVIATA E DUE CORSIE NON DEVIATE, PRERESTRINGIMENTO IN SORPASSO</t>
  </si>
  <si>
    <t>ANALISI PREZZI</t>
  </si>
  <si>
    <t>Art.:</t>
  </si>
  <si>
    <t>Offerta</t>
  </si>
  <si>
    <t>Tipo di Offerta
e Importo</t>
  </si>
  <si>
    <t>Fornitura Franco Fabbrica</t>
  </si>
  <si>
    <t>Euro</t>
  </si>
  <si>
    <t>ammortamento 5 anni, 240 giorni/anno</t>
  </si>
  <si>
    <t>costo giornaliero di funzionamento, 24 h/g</t>
  </si>
  <si>
    <t>Fornitura in Sito</t>
  </si>
  <si>
    <t>Fornitura + Montaggio</t>
  </si>
  <si>
    <t>Sconto</t>
  </si>
  <si>
    <t>Dichiarato dall'offerente:</t>
  </si>
  <si>
    <t>Rif.:</t>
  </si>
  <si>
    <t>del:</t>
  </si>
  <si>
    <t>Percentuale</t>
  </si>
  <si>
    <t>Importo: Euro</t>
  </si>
  <si>
    <t>Ipotizzato dal progettista</t>
  </si>
  <si>
    <t>Importo scontato dell'Offerta:</t>
  </si>
  <si>
    <t xml:space="preserve"> Offerta di montaggio e Importo</t>
  </si>
  <si>
    <t>Montaggio stimato dal progettista:</t>
  </si>
  <si>
    <t>( )</t>
  </si>
  <si>
    <t>Tot.Euro</t>
  </si>
  <si>
    <t>Ore Op. 5° livello</t>
  </si>
  <si>
    <t>(1) Euro/ora</t>
  </si>
  <si>
    <t>Ore Op. 4° livello</t>
  </si>
  <si>
    <t>Importo Totale Montaggio: Euro</t>
  </si>
  <si>
    <t>Importo Totale FORNITURA + MONTAGGIO</t>
  </si>
  <si>
    <t>Aliquote di maggiorazione:</t>
  </si>
  <si>
    <t>Trasporto:</t>
  </si>
  <si>
    <t>2% - 5%</t>
  </si>
  <si>
    <t>(2)</t>
  </si>
  <si>
    <t>Nolo:</t>
  </si>
  <si>
    <t>1% - 3%</t>
  </si>
  <si>
    <t>(3)</t>
  </si>
  <si>
    <t>Sicurezza:</t>
  </si>
  <si>
    <t>1% - 7%</t>
  </si>
  <si>
    <t>(4)</t>
  </si>
  <si>
    <t>Spese Gen.:</t>
  </si>
  <si>
    <t>13% - 15%</t>
  </si>
  <si>
    <t>(5)</t>
  </si>
  <si>
    <t>Utile Appaltatore:</t>
  </si>
  <si>
    <t>(6)</t>
  </si>
  <si>
    <t>Piccole opere aggiuntive stimate dal progettista</t>
  </si>
  <si>
    <t>IMPORTO TOTALE DELL'ANALISI PREZZI:</t>
  </si>
  <si>
    <t>(1)</t>
  </si>
  <si>
    <t>Riferimento: DM 10 Ottobre 2003</t>
  </si>
  <si>
    <t>Percentuale riferita all'importo di Fornitura</t>
  </si>
  <si>
    <t>Percentuale riferita all'importo di Fornitura+Trasporto+Nolo+Montaggio</t>
  </si>
  <si>
    <t>Percentuale riferita all'importo di Fornitura+Trasporto+Nolo+Montaggio+Sicurezza</t>
  </si>
  <si>
    <t>Percentuale riferita all'importo di Fornitura+Trasporto+Nolo+Montaggio+Sicurezza+Spese Generali</t>
  </si>
  <si>
    <r>
      <t xml:space="preserve">Carrello completo di PMV full color 120x120 e alfanumerico monocromatico, completo di rimorchio a pianale attrezzato, tabellone elevabile con pannello a pittogrammi più luci lampeggianti, tabellone elevabile con pannello alfanumerico, meccanica di movimentazione per PMV full color tipo grafico, gruppo elettrogeno (diesel) in contenitore di protezione, serbatoio carburante separato in contenitore di protezione, centralina di controllo, modem GSM, dispositivo GPS, quadro di comando in contenitore di protezione, batterie in gel 200 Ah, software di gestione, </t>
    </r>
    <r>
      <rPr>
        <b/>
        <sz val="10"/>
        <rFont val="Arial"/>
        <family val="2"/>
      </rPr>
      <t>noleggio giornaliero</t>
    </r>
    <r>
      <rPr>
        <sz val="11"/>
        <color theme="1"/>
        <rFont val="Calibri"/>
        <family val="2"/>
        <scheme val="minor"/>
      </rPr>
      <t>, compresi gli oneri per il mantenimento in efficienza per tutta la durata dei lavori.</t>
    </r>
  </si>
  <si>
    <r>
      <t xml:space="preserve">Pannello 90x90 fondo nero - 8 fari a led diam. 200 certificato, compreso di Cavalletto verticale e batterie (durata 8 ore). Compenso </t>
    </r>
    <r>
      <rPr>
        <b/>
        <sz val="10"/>
        <rFont val="Arial"/>
        <family val="2"/>
      </rPr>
      <t>giornaliero</t>
    </r>
    <r>
      <rPr>
        <sz val="11"/>
        <color theme="1"/>
        <rFont val="Calibri"/>
        <family val="2"/>
        <scheme val="minor"/>
      </rPr>
      <t>.</t>
    </r>
  </si>
  <si>
    <t>COD.</t>
  </si>
  <si>
    <t>AGG.ISTAT</t>
  </si>
  <si>
    <t>ANNO</t>
  </si>
  <si>
    <r>
      <t>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t>
    </r>
    <r>
      <rPr>
        <b/>
        <sz val="10"/>
        <rFont val="Arial"/>
        <family val="2"/>
      </rPr>
      <t>Compenso giornaliero</t>
    </r>
    <r>
      <rPr>
        <sz val="10"/>
        <rFont val="Arial"/>
        <family val="2"/>
      </rPr>
      <t>,</t>
    </r>
    <r>
      <rPr>
        <sz val="11"/>
        <rFont val="Calibri"/>
        <family val="2"/>
      </rPr>
      <t xml:space="preserve"> comprensivo del mantenimento in esercizio.</t>
    </r>
  </si>
  <si>
    <t>BSIC-AM001</t>
  </si>
  <si>
    <t>BSIC-AM002</t>
  </si>
  <si>
    <t>BSIC-AM003</t>
  </si>
  <si>
    <t>vai all'offerta</t>
  </si>
  <si>
    <t xml:space="preserve">cad </t>
  </si>
  <si>
    <t xml:space="preserve">SIC.04.02.001.3.b </t>
  </si>
  <si>
    <t xml:space="preserve">SIC.04.02.005.3.a </t>
  </si>
  <si>
    <t xml:space="preserve">SIC.04.02.005.3.b </t>
  </si>
  <si>
    <t>SIC.04.02.010.1.a</t>
  </si>
  <si>
    <t>mq</t>
  </si>
  <si>
    <t xml:space="preserve">SIC.04.02.010.1.b </t>
  </si>
  <si>
    <t xml:space="preserve">SIC.04.02.010.2.a </t>
  </si>
  <si>
    <t xml:space="preserve">SIC.04.02.010.2.b </t>
  </si>
  <si>
    <t xml:space="preserve">SIC.04.02.010.3.a </t>
  </si>
  <si>
    <t xml:space="preserve">SIC.04.02.010.3.b </t>
  </si>
  <si>
    <t xml:space="preserve">SIC.04.02.010.4.a </t>
  </si>
  <si>
    <t xml:space="preserve">SIC.04.02.010.4.b </t>
  </si>
  <si>
    <t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t>
  </si>
  <si>
    <t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t>
  </si>
  <si>
    <t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t>
  </si>
  <si>
    <t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</si>
  <si>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FINO A 0,25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</si>
  <si>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FINO A 0,25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</si>
  <si>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</si>
  <si>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</si>
  <si>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</si>
  <si>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</si>
  <si>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OLTRE 3,01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</si>
  <si>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OLTRE 3,01 MQ DI SUPERFICIE 
-PER OGNI MESE IN PIÙ O FRAZIONE </t>
  </si>
  <si>
    <t xml:space="preserve">SIC.04.03.001.a </t>
  </si>
  <si>
    <t xml:space="preserve">SIC.04.03.001.b </t>
  </si>
  <si>
    <t xml:space="preserve">SIC.04.03.001.c </t>
  </si>
  <si>
    <t xml:space="preserve">SIC.04.03.005 </t>
  </si>
  <si>
    <t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</si>
  <si>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30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</si>
  <si>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50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</si>
  <si>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75 </t>
  </si>
  <si>
    <t xml:space="preserve">SIC.04.03.015 </t>
  </si>
  <si>
    <t>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t>
  </si>
  <si>
    <t xml:space="preserve">SIC.04.04.001 </t>
  </si>
  <si>
    <t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t>
  </si>
  <si>
    <t xml:space="preserve">m </t>
  </si>
  <si>
    <t xml:space="preserve">SIC.04.01.005.a </t>
  </si>
  <si>
    <t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t>
  </si>
  <si>
    <t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t>
  </si>
  <si>
    <t>Guardiania (turni 8 ore)</t>
  </si>
  <si>
    <t>compreso SG+UI</t>
  </si>
  <si>
    <t>L.01.001.b</t>
  </si>
  <si>
    <t>NOLO DI AUTOCARRO PER LAVORO DIURNO
funzionante compreso conducente, carburante e lubrificante per prestazioni di lavoro diurno
Per ogni ora di lavoro.
DELLA PORTATA FINO DA QL 41 A 60QL</t>
  </si>
  <si>
    <t>S.1.01.1.9.c</t>
  </si>
  <si>
    <t>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t>
  </si>
  <si>
    <t>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t>
  </si>
  <si>
    <t>S.1.01.1.9.e</t>
  </si>
  <si>
    <t>Paletto zincato con sistema antirotazione per il sostegno della segnaletica di sicurezza, diametro del palo pari a 48 mm; costo di utilizzo del palo per mese o frazione.
Altezza 3 m.</t>
  </si>
  <si>
    <t>S.1.04.1.10.a</t>
  </si>
  <si>
    <t>Base mobile circolare per pali di diametro 48 mm, non inclusi nel prezzo.
Costo di utilizzo del materiale per mese o frazione.</t>
  </si>
  <si>
    <t>S.1.04.1.11.a</t>
  </si>
  <si>
    <t>S.1.04.1.11.b</t>
  </si>
  <si>
    <t>Base mobile circolare per pali di diametro 48 mm, non inclusi nel prezzo.
Posizionamento in opera e successiva rimozione.</t>
  </si>
  <si>
    <t xml:space="preserve">Prezzo unitario per il primo mese o frazione. Estratto dall'EPU sicurezza ANAS </t>
  </si>
  <si>
    <t>Prezzo unitario per ogni mese in più o frazione. Estratto dall'EPU sicurezza ANAS</t>
  </si>
  <si>
    <t>Prezzo unitario settimanale ottenuto decurtando dal PU estratto dall'EPU sicurezza ANAS del "primo mese/fraz." l'importo unitario relativo ai "mesi/fraz." successivi e aggiungendo la quarta parte dell'importo unitario relativo ai mesi/fraz. successivi.</t>
  </si>
  <si>
    <t xml:space="preserve">Prezzo unitario settimanale ottenuto dividendo PU estratto dall'EPU sicurezza ANAS relativo ai "mesi/fraz." successivi diviso quatto. </t>
  </si>
  <si>
    <t>Cod.Prezzo</t>
  </si>
  <si>
    <t>Schema di riferimento</t>
  </si>
  <si>
    <t>4</t>
  </si>
  <si>
    <t>5</t>
  </si>
  <si>
    <t>6</t>
  </si>
  <si>
    <t>7</t>
  </si>
  <si>
    <t>Schema</t>
  </si>
  <si>
    <t>BSIC06.e-2C</t>
  </si>
  <si>
    <t>CODICE</t>
  </si>
  <si>
    <t>CHIUSURA DELLA CORSIA DI MARCIA</t>
  </si>
  <si>
    <t>2</t>
  </si>
  <si>
    <t>3</t>
  </si>
  <si>
    <t>CHIUSURA DELLE CORSIE DI MARCIA E CENTRALE ADIACENTE</t>
  </si>
  <si>
    <t>CHIUSURA DELLA CORSIA DI SORPASSO</t>
  </si>
  <si>
    <t>CHIUSURA DELLE CORSIE DI SORPASSO E CENTRALE ADIACENTE</t>
  </si>
  <si>
    <t>BSIC01.a-4C</t>
  </si>
  <si>
    <t>BSIC01.b-4C</t>
  </si>
  <si>
    <t>BSIC01.c-4C</t>
  </si>
  <si>
    <t>BSIC01.d-4C</t>
  </si>
  <si>
    <t>BSIC01.e-4C</t>
  </si>
  <si>
    <t>BSIC02.a-4C</t>
  </si>
  <si>
    <t>BSIC02.b-4C</t>
  </si>
  <si>
    <t>BSIC02.c-4C</t>
  </si>
  <si>
    <t>BSIC02.d-4C</t>
  </si>
  <si>
    <t>BSIC02.e-4C</t>
  </si>
  <si>
    <t>BSIC03.a-4C</t>
  </si>
  <si>
    <t>BSIC03.b-4C</t>
  </si>
  <si>
    <t>BSIC03.c-4C</t>
  </si>
  <si>
    <t>BSIC03.d-4C</t>
  </si>
  <si>
    <t>BSIC03.e-4C</t>
  </si>
  <si>
    <t>BSIC04.a-4C</t>
  </si>
  <si>
    <t>BSIC04.b-4C</t>
  </si>
  <si>
    <t>BSIC04.c-4C</t>
  </si>
  <si>
    <t>BSIC04.d-4C</t>
  </si>
  <si>
    <t>BSIC04.e-4C</t>
  </si>
  <si>
    <t>BSIC05.a-4C</t>
  </si>
  <si>
    <t>BSIC05.b-4C</t>
  </si>
  <si>
    <t>BSIC05.c-4C</t>
  </si>
  <si>
    <t>BSIC05.d-4C</t>
  </si>
  <si>
    <t>BSIC05.e-4C</t>
  </si>
  <si>
    <t>BSIC06.a-4C</t>
  </si>
  <si>
    <t>BSIC06.b-4C</t>
  </si>
  <si>
    <t>BSIC06.c-4C</t>
  </si>
  <si>
    <t>BSIC06.d-4C</t>
  </si>
  <si>
    <t>BSIC07.a-4C</t>
  </si>
  <si>
    <t>BSIC07.b-4C</t>
  </si>
  <si>
    <t>BSIC07.c-4C</t>
  </si>
  <si>
    <t>BSIC07.d-4C</t>
  </si>
  <si>
    <t>BSIC07.e-4C</t>
  </si>
  <si>
    <t>BSIC08.a-4C</t>
  </si>
  <si>
    <t>BSIC08.b-4C</t>
  </si>
  <si>
    <t>BSIC08.c-4C</t>
  </si>
  <si>
    <t>BSIC08.d-4C</t>
  </si>
  <si>
    <t>BSIC08.e-4C</t>
  </si>
  <si>
    <t>BSIC09.a-4C</t>
  </si>
  <si>
    <t>BSIC09.b-4C</t>
  </si>
  <si>
    <t>BSIC09.c-4C</t>
  </si>
  <si>
    <t>BSIC09.d-4C</t>
  </si>
  <si>
    <t>BSIC09.e-4C</t>
  </si>
  <si>
    <t>BSIC10.a-4C</t>
  </si>
  <si>
    <t>BSIC10.c-4C</t>
  </si>
  <si>
    <t>BSIC10.b-4C</t>
  </si>
  <si>
    <t>BSIC10.d-4C</t>
  </si>
  <si>
    <t>BSIC10.e-4C</t>
  </si>
  <si>
    <t>8</t>
  </si>
  <si>
    <t>9</t>
  </si>
  <si>
    <t>DEVIAZIONE PARZIALE CON UNA CORSIA DEVIATA E FLESSO PER LA DUE CORSIE NON DEVIATE</t>
  </si>
  <si>
    <t>10</t>
  </si>
  <si>
    <t>11</t>
  </si>
  <si>
    <t>BSIC11.a-4C</t>
  </si>
  <si>
    <t>BSIC11.b-4C</t>
  </si>
  <si>
    <t>BSIC11.c-4C</t>
  </si>
  <si>
    <t>BSIC11.d-4C</t>
  </si>
  <si>
    <t>BSIC11.e-4C</t>
  </si>
  <si>
    <t>BSIC12.a-4C</t>
  </si>
  <si>
    <t>BSIC12.b-4C</t>
  </si>
  <si>
    <t>BSIC12.c-4C</t>
  </si>
  <si>
    <t>BSIC12.d-4C</t>
  </si>
  <si>
    <t>BSIC12.e-4C</t>
  </si>
  <si>
    <t>12</t>
  </si>
  <si>
    <t>13</t>
  </si>
  <si>
    <t>DEVIAZIONE PARZIALE CON UNA CORSIA DEVIATA E FLESSO PER LE CORSIE NON DEVIATE, PRERESTRINGIMENTO IN SORPASSO</t>
  </si>
  <si>
    <t>Idem come al BSIC01.a-4C.
Per ogni settimana in più.</t>
  </si>
  <si>
    <t>Sovrapprezzo per installazione e rimozione, compreso il mantenimento in efficienza, di segnaletica orizzontale per segnaletica di riduzione di traffico (strettoia) su autostrada a 4 corsie descritta al BSIC01.a-4C.
Per ogni installazione/rimozione.</t>
  </si>
  <si>
    <t>Sovrapprezzo giornaliero per l'uso di delineatori, lampeggianti, sacchetti, carrelli raffigurante alcune figure del CdS e pannelli 90x90 fondo nero - 8 fari a led, escluso il primo giorno, escluso il primo giorno,  compreso il mantenimento in efficienza, per segnaletica di riduzione di traffico (strettoia) su autostrada a 4 corsie descritta al BSIC01.a-2C.
Per goirno di utilizzo.</t>
  </si>
  <si>
    <t>Compenso per l'abbattimento di riduzione di traffico (strettoia) su autostrada a 4 corsie descritta al BSIC01.a-4C, ed il successivo rialzamento in loco.
Per ogni abbattimento/rialzamento.</t>
  </si>
  <si>
    <t>Compenso per la realizzazione di riduzione di traffico (strettoia) su autostrada a 4 corsie con chiusura di una via di traffico, compresi e compensati :
- gli oneri per 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carrelli raffiguranti alcune figure del CdS (per questi ultimi solo per il primo giorno).
(schema 2)</t>
  </si>
  <si>
    <t xml:space="preserve">Compenso per la realizzazione di riduzione di traffico (strettoia) su autostrada a 4 corsie con chiusura di due vie di traffico, compresi e compensati :
- gli oneri per la fornitura, il carico, il prelievo e il traporto dal magazzino dell'Impresa;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5)
</t>
  </si>
  <si>
    <t>Idem come al BSIC04.a-4C.
Per ogni settimana in più.</t>
  </si>
  <si>
    <t xml:space="preserve">Sovrapprezzo per installazione e rimozione, compreso il mantenimento in efficienza, di segnaletica orizzontale per segnaletica di riduzione di traffico (strettoia) su autostrada a 4 corsie descritta al BSIC01.a-4c.
Per ogni installazione/rimozione.
</t>
  </si>
  <si>
    <t xml:space="preserve">Sovrapprezzo giornaliero, escluso il primo, per l'uso di delineatori, lampeggianti, sacchetti e pannelli 90x90 fondo nero - 8 fari a led, compreso il mantenimento in efficienza, per segnaletica di riduzione di traffico (strettoia) su autostrada a 4 corsie descritta al BSIC04.a-4C
Per giorno di utilizzo.
</t>
  </si>
  <si>
    <t>Note</t>
  </si>
  <si>
    <t xml:space="preserve"> *Si considera una squadra composta da 3 operatori di cui uno è il conducente del mezzo (il cui costo è compreso nel prezzo L.01.001.b) il quale collabora nelle attività di scarico, trasporto manuale ed installazione della segnaletica, scendendo e risalendo sul mezzo sempre dal lato destro.</t>
  </si>
  <si>
    <t>Per lo smontaggio in loco (n°3 * 2 ora):</t>
  </si>
  <si>
    <t>Per il rimomontaggio in loco (n° 3 * 2 ora)</t>
  </si>
  <si>
    <t>Per il rimomontaggio in loco (n° 6 * 2 ore)</t>
  </si>
  <si>
    <t>Per lo smontaggio in loco (n°3 * 2 ore):</t>
  </si>
  <si>
    <t>Compenso per l'abbattimento di riduzione di traffico (strettoia) su autostrada a 4 corsie descritta al BSIC04.a-4C, ed il successivo rialzamento in loco.
Per ogni abbattimento/rialzamento.</t>
  </si>
  <si>
    <t>xs</t>
  </si>
  <si>
    <t>Compenso per la realizzazione di riduzione di traffico (strettoia) su autostrada a 4 corsie con chiusura di due vie di traffico, compresi e compensati :
- gli oneri per la fornitura, il carico, il prelievo,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o frazione ad eccezione di delineatori, lampade, sacchi di zavorra, pannelli 90X90 fondo nero - 8 far led., carrelli raffiguranti alcune figure del CdS (per questi ultimi solo per il primo giorno).
(schema 3)</t>
  </si>
  <si>
    <t>Idem come al BSIC03.a-4C.
Per ogni settimana in più.</t>
  </si>
  <si>
    <t>Sovrapprezzo per installazione e rimozione, compreso il mantenimento in efficienza, di segnaletica orizzontale per segnaletica di riduzione di traffico (strettoia) su autostrada a 4 corsie con chiusura di due vie di traffico descritta al BSIC03.a-4C.
Per ogni installazione/rimozione.</t>
  </si>
  <si>
    <t>Sovrapprezzo giornaliero, escluso il primo, per l'uso di delineatori, lampeggianti, sacchetti, carrelli raffigurante alcune figure del CdS e pannelli 90x90 fondo nero - 8 fari a led, compreso il mantenimento in efficienza, per segnaletica di riduzione di traffico (strettoia) su autostrada a 4 corsie con chiusura di due vie di traffico descritta al BSIC03.a-4C.
Per giorno di utilizzo</t>
  </si>
  <si>
    <t>Compenso per l'abbattimento di riduzione di traffico (strettoia) su autostrada a 4 corsie con chiusura di due vie di traffico descritta al BSIC03.a-4C, ed il successivo rialzamento in loco.
Per ogni abbattimento/rialzamento.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</si>
</sst>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 #,##0.00_-;\-&quot;€&quot;\ * #,##0.00_-;_-&quot;€&quot;\ * &quot;-&quot;??_-;_-@_-"/>
    <numFmt numFmtId="43" formatCode="_-* #,##0.00_-;\-* #,##0.00_-;_-* &quot;-&quot;??_-;_-@_-"/>
    <numFmt numFmtId="164" formatCode="_-* #,##0.00_-;\-* #,##0.00_-;_-* &quot;-&quot;_-;_-@_-"/>
    <numFmt numFmtId="165" formatCode="_-* #,##0.0000_-;\-* #,##0.0000_-;_-* &quot;-&quot;_-;_-@_-"/>
    <numFmt numFmtId="166" formatCode="_-[$€]\ * #,##0.00_-;\-[$€]\ * #,##0.00_-;_-[$€]\ * &quot;-&quot;??_-;_-@_-"/>
    <numFmt numFmtId="167" formatCode="0.0%"/>
    <numFmt numFmtId="168" formatCode="&quot;€&quot;\ #,##0.00"/>
  </numFmts>
  <fonts count="31" x14ac:knownFonts="1">
    <font>
      <sz val="11"/>
      <color theme="1"/>
      <name val="Calibri"/>
      <family val="2"/>
      <scheme val="minor"/>
    </font>
    <font>
      <sz val="10"/>
      <color theme="1"/>
      <name val="Arial"/>
      <family val="2"/>
    </font>
    <font>
      <sz val="11"/>
      <color theme="1"/>
      <name val="Calibri"/>
      <family val="2"/>
      <scheme val="minor"/>
    </font>
    <font>
      <sz val="10"/>
      <name val="Arial"/>
      <family val="2"/>
    </font>
    <font>
      <b/>
      <sz val="10"/>
      <name val="Arial"/>
      <family val="2"/>
    </font>
    <font>
      <b/>
      <i/>
      <sz val="12"/>
      <name val="Arial"/>
      <family val="2"/>
    </font>
    <font>
      <sz val="10"/>
      <name val="Arial"/>
      <family val="2"/>
    </font>
    <font>
      <b/>
      <i/>
      <sz val="10"/>
      <name val="Arial"/>
      <family val="2"/>
    </font>
    <font>
      <b/>
      <i/>
      <sz val="8"/>
      <color theme="0" tint="-0.499984740745262"/>
      <name val="Arial"/>
      <family val="2"/>
    </font>
    <font>
      <b/>
      <i/>
      <sz val="8"/>
      <name val="Arial"/>
      <family val="2"/>
    </font>
    <font>
      <b/>
      <i/>
      <sz val="10"/>
      <color theme="0" tint="-0.499984740745262"/>
      <name val="Arial"/>
      <family val="2"/>
    </font>
    <font>
      <sz val="10"/>
      <color theme="0" tint="-0.499984740745262"/>
      <name val="Arial"/>
      <family val="2"/>
    </font>
    <font>
      <sz val="8"/>
      <name val="Arial"/>
      <family val="2"/>
    </font>
    <font>
      <b/>
      <sz val="8"/>
      <color theme="0" tint="-0.499984740745262"/>
      <name val="Arial"/>
      <family val="2"/>
    </font>
    <font>
      <b/>
      <i/>
      <sz val="12"/>
      <color theme="0" tint="-0.499984740745262"/>
      <name val="Arial"/>
      <family val="2"/>
    </font>
    <font>
      <b/>
      <sz val="8"/>
      <color indexed="81"/>
      <name val="Tahoma"/>
      <family val="2"/>
    </font>
    <font>
      <sz val="8"/>
      <color indexed="81"/>
      <name val="Tahoma"/>
      <family val="2"/>
    </font>
    <font>
      <sz val="10"/>
      <color theme="0" tint="-0.34998626667073579"/>
      <name val="Arial"/>
      <family val="2"/>
    </font>
    <font>
      <b/>
      <sz val="9"/>
      <name val="Arial"/>
      <family val="2"/>
    </font>
    <font>
      <b/>
      <sz val="8"/>
      <name val="Arial"/>
      <family val="2"/>
    </font>
    <font>
      <sz val="10"/>
      <color theme="1"/>
      <name val="Arial"/>
      <family val="2"/>
    </font>
    <font>
      <sz val="10"/>
      <color theme="1"/>
      <name val="Calibri"/>
      <family val="2"/>
      <scheme val="minor"/>
    </font>
    <font>
      <sz val="10"/>
      <name val="Arial"/>
      <family val="2"/>
    </font>
    <font>
      <sz val="10"/>
      <name val="Arial"/>
      <family val="2"/>
    </font>
    <font>
      <sz val="10"/>
      <name val="Arial"/>
      <family val="2"/>
    </font>
    <font>
      <b/>
      <sz val="11"/>
      <color theme="1"/>
      <name val="Calibri"/>
      <family val="2"/>
      <scheme val="minor"/>
    </font>
    <font>
      <u/>
      <sz val="11"/>
      <color theme="10"/>
      <name val="Calibri"/>
      <family val="2"/>
    </font>
    <font>
      <sz val="10"/>
      <name val="Arial"/>
      <family val="2"/>
    </font>
    <font>
      <sz val="11"/>
      <name val="Calibri"/>
      <family val="2"/>
    </font>
    <font>
      <sz val="12"/>
      <color theme="1"/>
      <name val="Calibri"/>
      <family val="2"/>
      <scheme val="minor"/>
    </font>
    <font>
      <sz val="12"/>
      <name val="Arial"/>
      <family val="2"/>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indexed="46"/>
        <bgColor indexed="64"/>
      </patternFill>
    </fill>
    <fill>
      <patternFill patternType="solid">
        <fgColor indexed="45"/>
        <bgColor indexed="64"/>
      </patternFill>
    </fill>
    <fill>
      <patternFill patternType="solid">
        <fgColor indexed="16"/>
        <bgColor indexed="64"/>
      </patternFill>
    </fill>
    <fill>
      <patternFill patternType="solid">
        <fgColor rgb="FFFF00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5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dotted">
        <color indexed="64"/>
      </top>
      <bottom/>
      <diagonal/>
    </border>
    <border>
      <left/>
      <right/>
      <top style="medium">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s>
  <cellStyleXfs count="40">
    <xf numFmtId="0" fontId="0" fillId="0" borderId="0"/>
    <xf numFmtId="41" fontId="2"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1" fontId="6" fillId="0" borderId="0" applyFont="0" applyFill="0" applyBorder="0" applyAlignment="0" applyProtection="0"/>
    <xf numFmtId="166"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0" fillId="0" borderId="0"/>
    <xf numFmtId="9" fontId="3" fillId="0" borderId="0" applyFont="0" applyFill="0" applyBorder="0" applyAlignment="0" applyProtection="0"/>
    <xf numFmtId="0" fontId="6" fillId="0" borderId="0"/>
    <xf numFmtId="43" fontId="6" fillId="0" borderId="0" applyFont="0" applyFill="0" applyBorder="0" applyAlignment="0" applyProtection="0"/>
    <xf numFmtId="0" fontId="2" fillId="0" borderId="0"/>
    <xf numFmtId="41" fontId="2"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41" fontId="3" fillId="0" borderId="0" applyFont="0" applyFill="0" applyBorder="0" applyAlignment="0" applyProtection="0"/>
    <xf numFmtId="43" fontId="3" fillId="0" borderId="0" applyFont="0" applyFill="0" applyBorder="0" applyAlignment="0" applyProtection="0"/>
    <xf numFmtId="41" fontId="2" fillId="0" borderId="0" applyFont="0" applyFill="0" applyBorder="0" applyAlignment="0" applyProtection="0"/>
    <xf numFmtId="0" fontId="22" fillId="0" borderId="0"/>
    <xf numFmtId="41" fontId="22" fillId="0" borderId="0" applyFont="0" applyFill="0" applyBorder="0" applyAlignment="0" applyProtection="0"/>
    <xf numFmtId="0" fontId="3" fillId="0" borderId="0"/>
    <xf numFmtId="43" fontId="22" fillId="0" borderId="0" applyFont="0" applyFill="0" applyBorder="0" applyAlignment="0" applyProtection="0"/>
    <xf numFmtId="43" fontId="3" fillId="0" borderId="0" applyFont="0" applyFill="0" applyBorder="0" applyAlignment="0" applyProtection="0"/>
    <xf numFmtId="0" fontId="23" fillId="0" borderId="0"/>
    <xf numFmtId="41" fontId="23" fillId="0" borderId="0" applyFont="0" applyFill="0" applyBorder="0" applyAlignment="0" applyProtection="0"/>
    <xf numFmtId="43" fontId="23" fillId="0" borderId="0" applyFont="0" applyFill="0" applyBorder="0" applyAlignment="0" applyProtection="0"/>
    <xf numFmtId="0" fontId="24" fillId="0" borderId="0"/>
    <xf numFmtId="41" fontId="24" fillId="0" borderId="0" applyFont="0" applyFill="0" applyBorder="0" applyAlignment="0" applyProtection="0"/>
    <xf numFmtId="43" fontId="24"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cellStyleXfs>
  <cellXfs count="511">
    <xf numFmtId="0" fontId="0" fillId="0" borderId="0" xfId="0"/>
    <xf numFmtId="0" fontId="3" fillId="0" borderId="0" xfId="2"/>
    <xf numFmtId="0" fontId="4" fillId="0" borderId="0" xfId="2" applyFont="1" applyAlignment="1">
      <alignment horizontal="right"/>
    </xf>
    <xf numFmtId="0" fontId="3" fillId="0" borderId="0" xfId="2" applyBorder="1" applyAlignment="1">
      <alignment horizontal="center"/>
    </xf>
    <xf numFmtId="164" fontId="3" fillId="0" borderId="0" xfId="3" applyNumberFormat="1"/>
    <xf numFmtId="0" fontId="3" fillId="0" borderId="0" xfId="2" applyAlignment="1">
      <alignment horizontal="center"/>
    </xf>
    <xf numFmtId="0" fontId="4" fillId="0" borderId="0" xfId="2" applyFont="1"/>
    <xf numFmtId="0" fontId="4" fillId="0" borderId="0" xfId="2" applyFont="1" applyAlignment="1">
      <alignment horizontal="center"/>
    </xf>
    <xf numFmtId="164" fontId="4" fillId="0" borderId="0" xfId="3" applyNumberFormat="1" applyFont="1"/>
    <xf numFmtId="164" fontId="4" fillId="0" borderId="0" xfId="3" applyNumberFormat="1" applyFont="1" applyAlignment="1">
      <alignment horizontal="center"/>
    </xf>
    <xf numFmtId="164" fontId="4" fillId="0" borderId="3" xfId="3" applyNumberFormat="1" applyFont="1" applyBorder="1"/>
    <xf numFmtId="0" fontId="7" fillId="0" borderId="1" xfId="2" applyFont="1" applyBorder="1" applyAlignment="1">
      <alignment horizontal="center" wrapText="1"/>
    </xf>
    <xf numFmtId="0" fontId="7" fillId="0" borderId="1" xfId="2" applyFont="1" applyBorder="1" applyAlignment="1">
      <alignment horizontal="center"/>
    </xf>
    <xf numFmtId="164" fontId="7" fillId="0" borderId="1" xfId="3" applyNumberFormat="1" applyFont="1" applyBorder="1" applyAlignment="1">
      <alignment horizontal="center"/>
    </xf>
    <xf numFmtId="164" fontId="8" fillId="0" borderId="1" xfId="3" applyNumberFormat="1" applyFont="1" applyBorder="1" applyAlignment="1">
      <alignment horizontal="center"/>
    </xf>
    <xf numFmtId="164" fontId="9" fillId="0" borderId="1" xfId="3" applyNumberFormat="1" applyFont="1" applyBorder="1" applyAlignment="1">
      <alignment horizontal="center"/>
    </xf>
    <xf numFmtId="0" fontId="7" fillId="0" borderId="0" xfId="2" applyFont="1" applyAlignment="1">
      <alignment horizontal="center"/>
    </xf>
    <xf numFmtId="0" fontId="7" fillId="0" borderId="4" xfId="2" applyFont="1" applyBorder="1" applyAlignment="1">
      <alignment horizontal="center" wrapText="1"/>
    </xf>
    <xf numFmtId="0" fontId="7" fillId="0" borderId="2" xfId="2" applyFont="1" applyBorder="1" applyAlignment="1">
      <alignment horizontal="center"/>
    </xf>
    <xf numFmtId="164" fontId="7" fillId="0" borderId="2" xfId="3" applyNumberFormat="1" applyFont="1" applyBorder="1" applyAlignment="1">
      <alignment horizontal="center"/>
    </xf>
    <xf numFmtId="164" fontId="8" fillId="0" borderId="2" xfId="3" applyNumberFormat="1" applyFont="1" applyBorder="1" applyAlignment="1">
      <alignment horizontal="center" wrapText="1"/>
    </xf>
    <xf numFmtId="164" fontId="9" fillId="0" borderId="2" xfId="3" applyNumberFormat="1" applyFont="1" applyBorder="1" applyAlignment="1">
      <alignment horizontal="center" wrapText="1"/>
    </xf>
    <xf numFmtId="0" fontId="4" fillId="2" borderId="3" xfId="2" applyFont="1" applyFill="1" applyBorder="1"/>
    <xf numFmtId="0" fontId="7" fillId="0" borderId="5" xfId="2" applyFont="1" applyBorder="1" applyAlignment="1">
      <alignment horizontal="center"/>
    </xf>
    <xf numFmtId="164" fontId="7" fillId="0" borderId="6" xfId="3" applyNumberFormat="1" applyFont="1" applyBorder="1" applyAlignment="1">
      <alignment horizontal="center"/>
    </xf>
    <xf numFmtId="164" fontId="10" fillId="0" borderId="6" xfId="3" applyNumberFormat="1" applyFont="1" applyBorder="1" applyAlignment="1">
      <alignment horizontal="center"/>
    </xf>
    <xf numFmtId="164" fontId="7" fillId="0" borderId="7" xfId="3" applyNumberFormat="1" applyFont="1" applyBorder="1" applyAlignment="1">
      <alignment horizontal="center"/>
    </xf>
    <xf numFmtId="0" fontId="6" fillId="0" borderId="8" xfId="2" applyFont="1" applyBorder="1" applyAlignment="1"/>
    <xf numFmtId="164" fontId="11" fillId="0" borderId="11" xfId="3" applyNumberFormat="1" applyFont="1" applyBorder="1" applyAlignment="1"/>
    <xf numFmtId="0" fontId="6" fillId="0" borderId="0" xfId="2" applyFont="1" applyAlignment="1"/>
    <xf numFmtId="0" fontId="12" fillId="0" borderId="12" xfId="2" applyFont="1" applyBorder="1" applyAlignment="1">
      <alignment wrapText="1"/>
    </xf>
    <xf numFmtId="0" fontId="6" fillId="0" borderId="12" xfId="2" applyFont="1" applyBorder="1" applyAlignment="1"/>
    <xf numFmtId="164" fontId="3" fillId="0" borderId="13" xfId="3" applyNumberFormat="1" applyFont="1" applyBorder="1" applyAlignment="1">
      <alignment horizontal="center"/>
    </xf>
    <xf numFmtId="164" fontId="11" fillId="0" borderId="15" xfId="3" applyNumberFormat="1" applyFont="1" applyFill="1" applyBorder="1" applyAlignment="1"/>
    <xf numFmtId="165" fontId="3" fillId="0" borderId="14" xfId="3" applyNumberFormat="1" applyBorder="1"/>
    <xf numFmtId="164" fontId="3" fillId="0" borderId="16" xfId="3" applyNumberFormat="1" applyBorder="1"/>
    <xf numFmtId="43" fontId="3" fillId="0" borderId="0" xfId="2" applyNumberFormat="1"/>
    <xf numFmtId="43" fontId="6" fillId="0" borderId="0" xfId="4" applyFont="1" applyAlignment="1"/>
    <xf numFmtId="0" fontId="3" fillId="0" borderId="12" xfId="2" applyBorder="1"/>
    <xf numFmtId="164" fontId="11" fillId="0" borderId="15" xfId="3" applyNumberFormat="1" applyFont="1" applyBorder="1" applyAlignment="1"/>
    <xf numFmtId="164" fontId="3" fillId="0" borderId="14" xfId="3" applyNumberFormat="1" applyBorder="1"/>
    <xf numFmtId="164" fontId="11" fillId="0" borderId="14" xfId="3" applyNumberFormat="1" applyFont="1" applyBorder="1"/>
    <xf numFmtId="0" fontId="3" fillId="0" borderId="4" xfId="2" applyBorder="1"/>
    <xf numFmtId="0" fontId="3" fillId="0" borderId="17" xfId="2" applyBorder="1" applyAlignment="1">
      <alignment horizontal="center"/>
    </xf>
    <xf numFmtId="164" fontId="3" fillId="0" borderId="18" xfId="3" applyNumberFormat="1" applyBorder="1"/>
    <xf numFmtId="164" fontId="11" fillId="0" borderId="19" xfId="3" applyNumberFormat="1" applyFont="1" applyBorder="1"/>
    <xf numFmtId="164" fontId="3" fillId="0" borderId="20" xfId="3" applyNumberFormat="1" applyBorder="1"/>
    <xf numFmtId="0" fontId="4" fillId="0" borderId="3" xfId="2" applyFont="1" applyBorder="1" applyAlignment="1">
      <alignment horizontal="right"/>
    </xf>
    <xf numFmtId="0" fontId="3" fillId="0" borderId="21" xfId="2" applyBorder="1" applyAlignment="1">
      <alignment horizontal="center"/>
    </xf>
    <xf numFmtId="164" fontId="3" fillId="0" borderId="22" xfId="3" applyNumberFormat="1" applyBorder="1"/>
    <xf numFmtId="164" fontId="11" fillId="0" borderId="22" xfId="3" applyNumberFormat="1" applyFont="1" applyBorder="1"/>
    <xf numFmtId="164" fontId="4" fillId="0" borderId="23" xfId="3" applyNumberFormat="1" applyFont="1" applyBorder="1" applyAlignment="1">
      <alignment horizontal="right"/>
    </xf>
    <xf numFmtId="164" fontId="11" fillId="0" borderId="18" xfId="3" applyNumberFormat="1" applyFont="1" applyBorder="1"/>
    <xf numFmtId="164" fontId="11" fillId="0" borderId="11" xfId="3" applyNumberFormat="1" applyFont="1" applyFill="1" applyBorder="1"/>
    <xf numFmtId="0" fontId="3" fillId="0" borderId="13" xfId="2" applyBorder="1" applyAlignment="1">
      <alignment horizontal="center"/>
    </xf>
    <xf numFmtId="164" fontId="11" fillId="0" borderId="14" xfId="3" applyNumberFormat="1" applyFont="1" applyFill="1" applyBorder="1"/>
    <xf numFmtId="164" fontId="11" fillId="0" borderId="24" xfId="3" applyNumberFormat="1" applyFont="1" applyBorder="1"/>
    <xf numFmtId="164" fontId="3" fillId="0" borderId="25" xfId="3" applyNumberFormat="1" applyBorder="1"/>
    <xf numFmtId="0" fontId="12" fillId="0" borderId="1" xfId="2" applyFont="1" applyBorder="1" applyAlignment="1">
      <alignment wrapText="1"/>
    </xf>
    <xf numFmtId="0" fontId="6" fillId="0" borderId="12" xfId="2" applyFont="1" applyFill="1" applyBorder="1" applyAlignment="1">
      <alignment wrapText="1"/>
    </xf>
    <xf numFmtId="164" fontId="3" fillId="0" borderId="14" xfId="3" applyNumberFormat="1" applyFill="1" applyBorder="1"/>
    <xf numFmtId="165" fontId="3" fillId="0" borderId="14" xfId="3" applyNumberFormat="1" applyFill="1" applyBorder="1"/>
    <xf numFmtId="164" fontId="3" fillId="0" borderId="16" xfId="3" applyNumberFormat="1" applyFill="1" applyBorder="1"/>
    <xf numFmtId="0" fontId="3" fillId="0" borderId="12" xfId="2" applyBorder="1" applyAlignment="1">
      <alignment wrapText="1"/>
    </xf>
    <xf numFmtId="0" fontId="3" fillId="0" borderId="27" xfId="2" applyBorder="1"/>
    <xf numFmtId="0" fontId="3" fillId="0" borderId="27" xfId="2" applyBorder="1" applyAlignment="1">
      <alignment horizontal="center"/>
    </xf>
    <xf numFmtId="164" fontId="3" fillId="0" borderId="27" xfId="3" applyNumberFormat="1" applyBorder="1"/>
    <xf numFmtId="164" fontId="3" fillId="0" borderId="0" xfId="3" applyNumberFormat="1" applyBorder="1"/>
    <xf numFmtId="0" fontId="4" fillId="0" borderId="0" xfId="2" applyFont="1" applyBorder="1" applyAlignment="1">
      <alignment horizontal="right"/>
    </xf>
    <xf numFmtId="164" fontId="4" fillId="0" borderId="0" xfId="3" applyNumberFormat="1" applyFont="1" applyBorder="1" applyAlignment="1">
      <alignment horizontal="right"/>
    </xf>
    <xf numFmtId="164" fontId="11" fillId="0" borderId="0" xfId="3" applyNumberFormat="1" applyFont="1" applyBorder="1"/>
    <xf numFmtId="164" fontId="6" fillId="0" borderId="11" xfId="3" applyNumberFormat="1" applyFont="1" applyBorder="1" applyAlignment="1"/>
    <xf numFmtId="164" fontId="6" fillId="0" borderId="15" xfId="3" applyNumberFormat="1" applyFont="1" applyFill="1" applyBorder="1" applyAlignment="1"/>
    <xf numFmtId="164" fontId="6" fillId="0" borderId="15" xfId="3" applyNumberFormat="1" applyFont="1" applyBorder="1" applyAlignment="1"/>
    <xf numFmtId="164" fontId="3" fillId="0" borderId="19" xfId="3" applyNumberFormat="1" applyBorder="1"/>
    <xf numFmtId="164" fontId="3" fillId="0" borderId="11" xfId="3" applyNumberFormat="1" applyFill="1" applyBorder="1"/>
    <xf numFmtId="164" fontId="3" fillId="0" borderId="24" xfId="3" applyNumberFormat="1" applyBorder="1"/>
    <xf numFmtId="0" fontId="3" fillId="0" borderId="28" xfId="2" applyBorder="1" applyAlignment="1">
      <alignment horizontal="center"/>
    </xf>
    <xf numFmtId="164" fontId="3" fillId="0" borderId="11" xfId="3" applyNumberFormat="1" applyBorder="1"/>
    <xf numFmtId="164" fontId="3" fillId="0" borderId="29" xfId="3" applyNumberFormat="1" applyFill="1" applyBorder="1"/>
    <xf numFmtId="0" fontId="12" fillId="0" borderId="12" xfId="2" applyFont="1" applyBorder="1" applyAlignment="1">
      <alignment horizontal="left" wrapText="1"/>
    </xf>
    <xf numFmtId="0" fontId="3" fillId="0" borderId="40" xfId="2" applyBorder="1"/>
    <xf numFmtId="0" fontId="3" fillId="0" borderId="41" xfId="2" applyBorder="1" applyAlignment="1">
      <alignment horizontal="center"/>
    </xf>
    <xf numFmtId="164" fontId="3" fillId="0" borderId="42" xfId="3" applyNumberFormat="1" applyBorder="1"/>
    <xf numFmtId="0" fontId="6" fillId="0" borderId="12" xfId="2" applyFont="1" applyFill="1" applyBorder="1" applyAlignment="1"/>
    <xf numFmtId="164" fontId="3" fillId="0" borderId="13" xfId="3" applyNumberFormat="1" applyFont="1" applyFill="1" applyBorder="1" applyAlignment="1">
      <alignment horizontal="center"/>
    </xf>
    <xf numFmtId="0" fontId="6" fillId="0" borderId="0" xfId="2" applyFont="1" applyFill="1" applyAlignment="1"/>
    <xf numFmtId="43" fontId="3" fillId="0" borderId="0" xfId="2" applyNumberFormat="1" applyFill="1"/>
    <xf numFmtId="0" fontId="7" fillId="0" borderId="0" xfId="2" applyFont="1" applyFill="1" applyAlignment="1">
      <alignment horizontal="center"/>
    </xf>
    <xf numFmtId="43" fontId="6" fillId="0" borderId="0" xfId="4" applyFont="1" applyFill="1" applyAlignment="1"/>
    <xf numFmtId="0" fontId="3" fillId="0" borderId="4" xfId="2" applyFill="1" applyBorder="1"/>
    <xf numFmtId="0" fontId="3" fillId="0" borderId="0" xfId="2" applyFill="1"/>
    <xf numFmtId="0" fontId="3" fillId="0" borderId="12" xfId="2" applyFill="1" applyBorder="1"/>
    <xf numFmtId="0" fontId="3" fillId="0" borderId="13" xfId="2" applyFill="1" applyBorder="1" applyAlignment="1">
      <alignment horizontal="center"/>
    </xf>
    <xf numFmtId="0" fontId="3" fillId="0" borderId="43" xfId="2" applyBorder="1" applyAlignment="1">
      <alignment horizontal="center"/>
    </xf>
    <xf numFmtId="164" fontId="3" fillId="0" borderId="44" xfId="3" applyNumberFormat="1" applyBorder="1"/>
    <xf numFmtId="0" fontId="4" fillId="2" borderId="3" xfId="0" applyFont="1" applyFill="1" applyBorder="1"/>
    <xf numFmtId="0" fontId="0" fillId="0" borderId="0" xfId="0" applyFill="1"/>
    <xf numFmtId="0" fontId="12" fillId="0" borderId="12" xfId="0" applyFont="1" applyBorder="1" applyAlignment="1">
      <alignment wrapText="1"/>
    </xf>
    <xf numFmtId="0" fontId="0" fillId="0" borderId="0" xfId="0" applyAlignment="1">
      <alignment wrapText="1"/>
    </xf>
    <xf numFmtId="0" fontId="12" fillId="0" borderId="0" xfId="2" applyFont="1" applyAlignment="1">
      <alignment horizontal="left" wrapText="1"/>
    </xf>
    <xf numFmtId="164" fontId="0" fillId="0" borderId="0" xfId="3" applyNumberFormat="1" applyFont="1"/>
    <xf numFmtId="0" fontId="19" fillId="0" borderId="0" xfId="2" applyFont="1" applyAlignment="1">
      <alignment horizontal="left" wrapText="1"/>
    </xf>
    <xf numFmtId="0" fontId="7" fillId="0" borderId="2" xfId="2" applyFont="1" applyBorder="1" applyAlignment="1">
      <alignment horizontal="center" wrapText="1"/>
    </xf>
    <xf numFmtId="0" fontId="9" fillId="2" borderId="1" xfId="2" applyFont="1" applyFill="1" applyBorder="1" applyAlignment="1">
      <alignment horizontal="left" wrapText="1"/>
    </xf>
    <xf numFmtId="0" fontId="12" fillId="0" borderId="1" xfId="2" applyFont="1" applyBorder="1" applyAlignment="1">
      <alignment horizontal="left" wrapText="1"/>
    </xf>
    <xf numFmtId="164" fontId="6" fillId="0" borderId="28" xfId="3" applyNumberFormat="1" applyFont="1" applyBorder="1" applyAlignment="1">
      <alignment horizontal="center"/>
    </xf>
    <xf numFmtId="164" fontId="0" fillId="0" borderId="11" xfId="3" applyNumberFormat="1" applyFont="1" applyBorder="1"/>
    <xf numFmtId="164" fontId="0" fillId="0" borderId="29" xfId="3" applyNumberFormat="1" applyFont="1" applyBorder="1"/>
    <xf numFmtId="164" fontId="0" fillId="0" borderId="13" xfId="3" applyNumberFormat="1" applyFont="1" applyFill="1" applyBorder="1" applyAlignment="1">
      <alignment horizontal="center"/>
    </xf>
    <xf numFmtId="165" fontId="0" fillId="0" borderId="14" xfId="3" applyNumberFormat="1" applyFont="1" applyFill="1" applyBorder="1"/>
    <xf numFmtId="164" fontId="0" fillId="0" borderId="16" xfId="3" applyNumberFormat="1" applyFont="1" applyFill="1" applyBorder="1"/>
    <xf numFmtId="164" fontId="0" fillId="0" borderId="13" xfId="3" applyNumberFormat="1" applyFont="1" applyBorder="1" applyAlignment="1">
      <alignment horizontal="center"/>
    </xf>
    <xf numFmtId="165" fontId="0" fillId="0" borderId="14" xfId="3" applyNumberFormat="1" applyFont="1" applyBorder="1"/>
    <xf numFmtId="164" fontId="0" fillId="0" borderId="16" xfId="3" applyNumberFormat="1" applyFont="1" applyBorder="1"/>
    <xf numFmtId="164" fontId="0" fillId="0" borderId="14" xfId="3" applyNumberFormat="1" applyFont="1" applyBorder="1"/>
    <xf numFmtId="0" fontId="12" fillId="0" borderId="2" xfId="2" applyFont="1" applyBorder="1" applyAlignment="1">
      <alignment horizontal="left" wrapText="1"/>
    </xf>
    <xf numFmtId="0" fontId="3" fillId="0" borderId="47" xfId="2" applyBorder="1" applyAlignment="1">
      <alignment horizontal="center"/>
    </xf>
    <xf numFmtId="164" fontId="0" fillId="0" borderId="19" xfId="3" applyNumberFormat="1" applyFont="1" applyBorder="1"/>
    <xf numFmtId="164" fontId="0" fillId="0" borderId="48" xfId="3" applyNumberFormat="1" applyFont="1" applyBorder="1"/>
    <xf numFmtId="0" fontId="12" fillId="0" borderId="3" xfId="2" applyFont="1" applyBorder="1" applyAlignment="1">
      <alignment horizontal="left" wrapText="1"/>
    </xf>
    <xf numFmtId="164" fontId="0" fillId="0" borderId="22" xfId="3" applyNumberFormat="1" applyFont="1" applyBorder="1"/>
    <xf numFmtId="164" fontId="0" fillId="0" borderId="18" xfId="3" applyNumberFormat="1" applyFont="1" applyBorder="1"/>
    <xf numFmtId="164" fontId="0" fillId="0" borderId="20" xfId="3" applyNumberFormat="1" applyFont="1" applyBorder="1"/>
    <xf numFmtId="0" fontId="12" fillId="2" borderId="3" xfId="2" applyFont="1" applyFill="1" applyBorder="1" applyAlignment="1">
      <alignment horizontal="left" wrapText="1"/>
    </xf>
    <xf numFmtId="0" fontId="12" fillId="0" borderId="1" xfId="2" applyFont="1" applyFill="1" applyBorder="1" applyAlignment="1">
      <alignment horizontal="left" wrapText="1"/>
    </xf>
    <xf numFmtId="0" fontId="3" fillId="0" borderId="28" xfId="2" applyFill="1" applyBorder="1" applyAlignment="1">
      <alignment horizontal="center"/>
    </xf>
    <xf numFmtId="164" fontId="0" fillId="0" borderId="11" xfId="3" applyNumberFormat="1" applyFont="1" applyFill="1" applyBorder="1"/>
    <xf numFmtId="164" fontId="0" fillId="0" borderId="29" xfId="3" applyNumberFormat="1" applyFont="1" applyFill="1" applyBorder="1"/>
    <xf numFmtId="0" fontId="12" fillId="0" borderId="12" xfId="2" applyFont="1" applyFill="1" applyBorder="1" applyAlignment="1">
      <alignment horizontal="left" wrapText="1"/>
    </xf>
    <xf numFmtId="164" fontId="0" fillId="0" borderId="14" xfId="3" applyNumberFormat="1" applyFont="1" applyFill="1" applyBorder="1"/>
    <xf numFmtId="164" fontId="0" fillId="0" borderId="24" xfId="3" applyNumberFormat="1" applyFont="1" applyBorder="1"/>
    <xf numFmtId="164" fontId="0" fillId="0" borderId="42" xfId="3" applyNumberFormat="1" applyFont="1" applyBorder="1"/>
    <xf numFmtId="164" fontId="0" fillId="0" borderId="27" xfId="3" applyNumberFormat="1" applyFont="1" applyBorder="1"/>
    <xf numFmtId="164" fontId="0" fillId="0" borderId="0" xfId="3" applyNumberFormat="1" applyFont="1" applyBorder="1"/>
    <xf numFmtId="0" fontId="12" fillId="0" borderId="0" xfId="2" applyFont="1" applyBorder="1" applyAlignment="1">
      <alignment horizontal="left" wrapText="1"/>
    </xf>
    <xf numFmtId="0" fontId="3" fillId="0" borderId="0" xfId="2" applyAlignment="1">
      <alignment wrapText="1"/>
    </xf>
    <xf numFmtId="0" fontId="4" fillId="0" borderId="0" xfId="2" applyFont="1" applyAlignment="1">
      <alignment wrapText="1"/>
    </xf>
    <xf numFmtId="0" fontId="7" fillId="2" borderId="3" xfId="2" applyFont="1" applyFill="1" applyBorder="1" applyAlignment="1">
      <alignment horizontal="center" wrapText="1"/>
    </xf>
    <xf numFmtId="0" fontId="6" fillId="0" borderId="1" xfId="2" applyFont="1" applyBorder="1" applyAlignment="1">
      <alignment wrapText="1"/>
    </xf>
    <xf numFmtId="164" fontId="3" fillId="0" borderId="29" xfId="3" applyNumberFormat="1" applyBorder="1"/>
    <xf numFmtId="0" fontId="3" fillId="0" borderId="2" xfId="2" applyBorder="1" applyAlignment="1">
      <alignment wrapText="1"/>
    </xf>
    <xf numFmtId="164" fontId="3" fillId="0" borderId="48" xfId="3" applyNumberFormat="1" applyBorder="1"/>
    <xf numFmtId="0" fontId="3" fillId="0" borderId="3" xfId="2" applyBorder="1" applyAlignment="1">
      <alignment wrapText="1"/>
    </xf>
    <xf numFmtId="0" fontId="3" fillId="2" borderId="3" xfId="2" applyFill="1" applyBorder="1" applyAlignment="1">
      <alignment wrapText="1"/>
    </xf>
    <xf numFmtId="0" fontId="3" fillId="0" borderId="1" xfId="2" applyFill="1" applyBorder="1" applyAlignment="1">
      <alignment wrapText="1"/>
    </xf>
    <xf numFmtId="0" fontId="3" fillId="0" borderId="12" xfId="2" applyFill="1" applyBorder="1" applyAlignment="1">
      <alignment wrapText="1"/>
    </xf>
    <xf numFmtId="0" fontId="3" fillId="0" borderId="45" xfId="2" applyFill="1" applyBorder="1" applyAlignment="1">
      <alignment horizontal="center"/>
    </xf>
    <xf numFmtId="164" fontId="3" fillId="0" borderId="15" xfId="3" applyNumberFormat="1" applyFill="1" applyBorder="1"/>
    <xf numFmtId="0" fontId="9" fillId="2" borderId="3" xfId="2" applyFont="1" applyFill="1" applyBorder="1" applyAlignment="1">
      <alignment horizontal="center" wrapText="1"/>
    </xf>
    <xf numFmtId="0" fontId="12" fillId="0" borderId="2" xfId="2" applyFont="1" applyBorder="1" applyAlignment="1">
      <alignment wrapText="1"/>
    </xf>
    <xf numFmtId="0" fontId="12" fillId="0" borderId="3" xfId="2" applyFont="1" applyBorder="1" applyAlignment="1">
      <alignment wrapText="1"/>
    </xf>
    <xf numFmtId="0" fontId="12" fillId="2" borderId="3" xfId="2" applyFont="1" applyFill="1" applyBorder="1" applyAlignment="1">
      <alignment wrapText="1"/>
    </xf>
    <xf numFmtId="164" fontId="0" fillId="0" borderId="25" xfId="3" applyNumberFormat="1" applyFont="1" applyBorder="1"/>
    <xf numFmtId="0" fontId="3" fillId="0" borderId="49" xfId="2" applyBorder="1"/>
    <xf numFmtId="165" fontId="0" fillId="0" borderId="15" xfId="3" applyNumberFormat="1" applyFont="1" applyBorder="1"/>
    <xf numFmtId="0" fontId="12" fillId="0" borderId="0" xfId="2" applyFont="1" applyAlignment="1">
      <alignment wrapText="1"/>
    </xf>
    <xf numFmtId="0" fontId="3" fillId="0" borderId="0" xfId="19"/>
    <xf numFmtId="0" fontId="4" fillId="0" borderId="0" xfId="19" applyFont="1" applyAlignment="1">
      <alignment horizontal="right"/>
    </xf>
    <xf numFmtId="0" fontId="3" fillId="0" borderId="0" xfId="19" applyBorder="1" applyAlignment="1">
      <alignment horizontal="center"/>
    </xf>
    <xf numFmtId="0" fontId="4" fillId="0" borderId="0" xfId="19" applyFont="1"/>
    <xf numFmtId="0" fontId="4" fillId="0" borderId="0" xfId="19" applyFont="1" applyAlignment="1">
      <alignment horizontal="center"/>
    </xf>
    <xf numFmtId="0" fontId="7" fillId="0" borderId="1" xfId="19" applyFont="1" applyBorder="1" applyAlignment="1">
      <alignment horizontal="center" wrapText="1"/>
    </xf>
    <xf numFmtId="0" fontId="7" fillId="0" borderId="1" xfId="19" applyFont="1" applyBorder="1" applyAlignment="1">
      <alignment horizontal="center"/>
    </xf>
    <xf numFmtId="0" fontId="7" fillId="0" borderId="0" xfId="19" applyFont="1" applyAlignment="1">
      <alignment horizontal="center"/>
    </xf>
    <xf numFmtId="0" fontId="7" fillId="0" borderId="2" xfId="19" applyFont="1" applyBorder="1" applyAlignment="1">
      <alignment horizontal="center"/>
    </xf>
    <xf numFmtId="0" fontId="7" fillId="2" borderId="3" xfId="19" applyFont="1" applyFill="1" applyBorder="1" applyAlignment="1">
      <alignment horizontal="center"/>
    </xf>
    <xf numFmtId="0" fontId="4" fillId="2" borderId="3" xfId="19" applyFont="1" applyFill="1" applyBorder="1"/>
    <xf numFmtId="0" fontId="7" fillId="0" borderId="5" xfId="19" applyFont="1" applyBorder="1" applyAlignment="1">
      <alignment horizontal="center"/>
    </xf>
    <xf numFmtId="0" fontId="3" fillId="0" borderId="1" xfId="19" applyFont="1" applyBorder="1" applyAlignment="1"/>
    <xf numFmtId="0" fontId="3" fillId="0" borderId="8" xfId="19" applyFont="1" applyBorder="1" applyAlignment="1"/>
    <xf numFmtId="164" fontId="3" fillId="0" borderId="28" xfId="3" applyNumberFormat="1" applyFont="1" applyBorder="1" applyAlignment="1">
      <alignment horizontal="center"/>
    </xf>
    <xf numFmtId="164" fontId="3" fillId="0" borderId="11" xfId="3" applyNumberFormat="1" applyFont="1" applyBorder="1" applyAlignment="1"/>
    <xf numFmtId="0" fontId="3" fillId="0" borderId="0" xfId="19" applyFont="1" applyAlignment="1"/>
    <xf numFmtId="0" fontId="3" fillId="0" borderId="12" xfId="19" applyFont="1" applyFill="1" applyBorder="1" applyAlignment="1"/>
    <xf numFmtId="164" fontId="3" fillId="0" borderId="15" xfId="3" applyNumberFormat="1" applyFont="1" applyFill="1" applyBorder="1" applyAlignment="1"/>
    <xf numFmtId="0" fontId="3" fillId="0" borderId="0" xfId="19" applyFont="1" applyFill="1" applyAlignment="1"/>
    <xf numFmtId="43" fontId="3" fillId="0" borderId="0" xfId="19" applyNumberFormat="1" applyFill="1"/>
    <xf numFmtId="0" fontId="7" fillId="0" borderId="0" xfId="19" applyFont="1" applyFill="1" applyAlignment="1">
      <alignment horizontal="center"/>
    </xf>
    <xf numFmtId="0" fontId="3" fillId="0" borderId="12" xfId="19" applyBorder="1"/>
    <xf numFmtId="0" fontId="3" fillId="0" borderId="12" xfId="19" applyFont="1" applyBorder="1" applyAlignment="1"/>
    <xf numFmtId="164" fontId="3" fillId="0" borderId="15" xfId="3" applyNumberFormat="1" applyFont="1" applyBorder="1" applyAlignment="1"/>
    <xf numFmtId="43" fontId="3" fillId="0" borderId="0" xfId="19" applyNumberFormat="1"/>
    <xf numFmtId="0" fontId="3" fillId="0" borderId="2" xfId="19" applyBorder="1"/>
    <xf numFmtId="0" fontId="3" fillId="0" borderId="4" xfId="19" applyBorder="1"/>
    <xf numFmtId="0" fontId="3" fillId="0" borderId="47" xfId="19" applyBorder="1" applyAlignment="1">
      <alignment horizontal="center"/>
    </xf>
    <xf numFmtId="0" fontId="3" fillId="0" borderId="3" xfId="19" applyBorder="1"/>
    <xf numFmtId="0" fontId="4" fillId="0" borderId="3" xfId="19" applyFont="1" applyBorder="1" applyAlignment="1">
      <alignment horizontal="right"/>
    </xf>
    <xf numFmtId="0" fontId="3" fillId="0" borderId="21" xfId="19" applyBorder="1" applyAlignment="1">
      <alignment horizontal="center"/>
    </xf>
    <xf numFmtId="0" fontId="3" fillId="0" borderId="17" xfId="19" applyBorder="1" applyAlignment="1">
      <alignment horizontal="center"/>
    </xf>
    <xf numFmtId="0" fontId="3" fillId="2" borderId="3" xfId="19" applyFill="1" applyBorder="1"/>
    <xf numFmtId="0" fontId="3" fillId="0" borderId="1" xfId="19" applyFill="1" applyBorder="1"/>
    <xf numFmtId="0" fontId="3" fillId="0" borderId="4" xfId="19" applyFill="1" applyBorder="1"/>
    <xf numFmtId="0" fontId="3" fillId="0" borderId="28" xfId="19" applyFill="1" applyBorder="1" applyAlignment="1">
      <alignment horizontal="center"/>
    </xf>
    <xf numFmtId="0" fontId="3" fillId="0" borderId="0" xfId="19" applyFill="1"/>
    <xf numFmtId="0" fontId="3" fillId="0" borderId="12" xfId="19" applyFill="1" applyBorder="1"/>
    <xf numFmtId="0" fontId="3" fillId="0" borderId="13" xfId="19" applyFill="1" applyBorder="1" applyAlignment="1">
      <alignment horizontal="center"/>
    </xf>
    <xf numFmtId="0" fontId="3" fillId="0" borderId="13" xfId="19" applyBorder="1" applyAlignment="1">
      <alignment horizontal="center"/>
    </xf>
    <xf numFmtId="0" fontId="3" fillId="0" borderId="41" xfId="19" applyBorder="1" applyAlignment="1">
      <alignment horizontal="center"/>
    </xf>
    <xf numFmtId="0" fontId="3" fillId="0" borderId="27" xfId="19" applyBorder="1"/>
    <xf numFmtId="0" fontId="3" fillId="0" borderId="27" xfId="19" applyBorder="1" applyAlignment="1">
      <alignment horizontal="center"/>
    </xf>
    <xf numFmtId="0" fontId="4" fillId="0" borderId="0" xfId="19" applyFont="1" applyBorder="1" applyAlignment="1">
      <alignment horizontal="right"/>
    </xf>
    <xf numFmtId="0" fontId="3" fillId="0" borderId="0" xfId="19" applyAlignment="1">
      <alignment horizontal="center"/>
    </xf>
    <xf numFmtId="0" fontId="7" fillId="0" borderId="4" xfId="19" applyFont="1" applyBorder="1" applyAlignment="1">
      <alignment horizontal="center" wrapText="1"/>
    </xf>
    <xf numFmtId="43" fontId="3" fillId="0" borderId="0" xfId="4" applyFont="1" applyFill="1" applyAlignment="1"/>
    <xf numFmtId="0" fontId="13" fillId="0" borderId="0" xfId="0" applyFont="1" applyBorder="1" applyAlignment="1">
      <alignment horizontal="right" wrapText="1"/>
    </xf>
    <xf numFmtId="0" fontId="11" fillId="0" borderId="0" xfId="0" applyFont="1" applyBorder="1"/>
    <xf numFmtId="0" fontId="11" fillId="0" borderId="0" xfId="0" applyFont="1" applyBorder="1" applyAlignment="1">
      <alignment horizontal="center"/>
    </xf>
    <xf numFmtId="164" fontId="11" fillId="0" borderId="0" xfId="1" applyNumberFormat="1" applyFont="1" applyBorder="1"/>
    <xf numFmtId="0" fontId="14" fillId="0" borderId="0" xfId="0" applyFont="1" applyBorder="1" applyAlignment="1">
      <alignment horizontal="right" vertical="top" wrapText="1"/>
    </xf>
    <xf numFmtId="0" fontId="13" fillId="0" borderId="0" xfId="22" applyFont="1" applyBorder="1" applyAlignment="1">
      <alignment horizontal="right" wrapText="1"/>
    </xf>
    <xf numFmtId="0" fontId="11" fillId="0" borderId="0" xfId="22" applyFont="1" applyBorder="1"/>
    <xf numFmtId="0" fontId="11" fillId="0" borderId="0" xfId="22" applyFont="1" applyBorder="1" applyAlignment="1">
      <alignment horizontal="center"/>
    </xf>
    <xf numFmtId="0" fontId="14" fillId="0" borderId="0" xfId="22" applyFont="1" applyBorder="1" applyAlignment="1">
      <alignment horizontal="right" vertical="top" wrapText="1"/>
    </xf>
    <xf numFmtId="0" fontId="24" fillId="0" borderId="0" xfId="35"/>
    <xf numFmtId="0" fontId="4" fillId="0" borderId="0" xfId="35" applyFont="1" applyAlignment="1">
      <alignment horizontal="right"/>
    </xf>
    <xf numFmtId="0" fontId="24" fillId="0" borderId="0" xfId="35" applyBorder="1" applyAlignment="1">
      <alignment horizontal="center"/>
    </xf>
    <xf numFmtId="164" fontId="24" fillId="0" borderId="0" xfId="36" applyNumberFormat="1"/>
    <xf numFmtId="0" fontId="24" fillId="0" borderId="0" xfId="35" applyAlignment="1">
      <alignment horizontal="center"/>
    </xf>
    <xf numFmtId="0" fontId="4" fillId="0" borderId="0" xfId="35" applyFont="1"/>
    <xf numFmtId="0" fontId="4" fillId="0" borderId="0" xfId="35" applyFont="1" applyAlignment="1">
      <alignment horizontal="center"/>
    </xf>
    <xf numFmtId="164" fontId="4" fillId="0" borderId="0" xfId="36" applyNumberFormat="1" applyFont="1"/>
    <xf numFmtId="164" fontId="4" fillId="0" borderId="0" xfId="36" applyNumberFormat="1" applyFont="1" applyAlignment="1">
      <alignment horizontal="center"/>
    </xf>
    <xf numFmtId="164" fontId="4" fillId="0" borderId="3" xfId="36" applyNumberFormat="1" applyFont="1" applyBorder="1"/>
    <xf numFmtId="0" fontId="7" fillId="0" borderId="1" xfId="35" applyFont="1" applyBorder="1" applyAlignment="1">
      <alignment horizontal="center" wrapText="1"/>
    </xf>
    <xf numFmtId="0" fontId="7" fillId="0" borderId="1" xfId="35" applyFont="1" applyBorder="1" applyAlignment="1">
      <alignment horizontal="center"/>
    </xf>
    <xf numFmtId="164" fontId="7" fillId="0" borderId="1" xfId="36" applyNumberFormat="1" applyFont="1" applyBorder="1" applyAlignment="1">
      <alignment horizontal="center"/>
    </xf>
    <xf numFmtId="0" fontId="7" fillId="0" borderId="0" xfId="35" applyFont="1" applyAlignment="1">
      <alignment horizontal="center"/>
    </xf>
    <xf numFmtId="0" fontId="7" fillId="0" borderId="2" xfId="35" applyFont="1" applyBorder="1" applyAlignment="1">
      <alignment horizontal="center"/>
    </xf>
    <xf numFmtId="164" fontId="7" fillId="0" borderId="2" xfId="36" applyNumberFormat="1" applyFont="1" applyBorder="1" applyAlignment="1">
      <alignment horizontal="center"/>
    </xf>
    <xf numFmtId="0" fontId="7" fillId="2" borderId="3" xfId="35" applyFont="1" applyFill="1" applyBorder="1" applyAlignment="1">
      <alignment horizontal="center"/>
    </xf>
    <xf numFmtId="0" fontId="4" fillId="2" borderId="3" xfId="35" applyFont="1" applyFill="1" applyBorder="1"/>
    <xf numFmtId="0" fontId="7" fillId="0" borderId="5" xfId="35" applyFont="1" applyBorder="1" applyAlignment="1">
      <alignment horizontal="center"/>
    </xf>
    <xf numFmtId="164" fontId="7" fillId="0" borderId="6" xfId="36" applyNumberFormat="1" applyFont="1" applyBorder="1" applyAlignment="1">
      <alignment horizontal="center"/>
    </xf>
    <xf numFmtId="164" fontId="7" fillId="0" borderId="7" xfId="36" applyNumberFormat="1" applyFont="1" applyBorder="1" applyAlignment="1">
      <alignment horizontal="center"/>
    </xf>
    <xf numFmtId="0" fontId="3" fillId="0" borderId="1" xfId="35" applyFont="1" applyBorder="1" applyAlignment="1"/>
    <xf numFmtId="0" fontId="3" fillId="0" borderId="8" xfId="35" applyFont="1" applyBorder="1" applyAlignment="1"/>
    <xf numFmtId="0" fontId="3" fillId="0" borderId="0" xfId="35" applyFont="1" applyAlignment="1"/>
    <xf numFmtId="0" fontId="3" fillId="0" borderId="12" xfId="35" applyFont="1" applyBorder="1" applyAlignment="1"/>
    <xf numFmtId="164" fontId="24" fillId="0" borderId="13" xfId="36" applyNumberFormat="1" applyFont="1" applyBorder="1" applyAlignment="1">
      <alignment horizontal="center"/>
    </xf>
    <xf numFmtId="165" fontId="24" fillId="0" borderId="14" xfId="36" applyNumberFormat="1" applyBorder="1"/>
    <xf numFmtId="164" fontId="24" fillId="0" borderId="16" xfId="36" applyNumberFormat="1" applyBorder="1"/>
    <xf numFmtId="43" fontId="24" fillId="0" borderId="0" xfId="35" applyNumberFormat="1"/>
    <xf numFmtId="0" fontId="24" fillId="0" borderId="12" xfId="35" applyBorder="1"/>
    <xf numFmtId="164" fontId="24" fillId="0" borderId="14" xfId="36" applyNumberFormat="1" applyBorder="1"/>
    <xf numFmtId="0" fontId="24" fillId="0" borderId="2" xfId="35" applyBorder="1"/>
    <xf numFmtId="0" fontId="24" fillId="0" borderId="4" xfId="35" applyBorder="1"/>
    <xf numFmtId="0" fontId="24" fillId="0" borderId="17" xfId="35" applyBorder="1" applyAlignment="1">
      <alignment horizontal="center"/>
    </xf>
    <xf numFmtId="164" fontId="24" fillId="0" borderId="18" xfId="36" applyNumberFormat="1" applyBorder="1"/>
    <xf numFmtId="164" fontId="24" fillId="0" borderId="20" xfId="36" applyNumberFormat="1" applyBorder="1"/>
    <xf numFmtId="0" fontId="24" fillId="0" borderId="3" xfId="35" applyBorder="1"/>
    <xf numFmtId="0" fontId="4" fillId="0" borderId="3" xfId="35" applyFont="1" applyBorder="1" applyAlignment="1">
      <alignment horizontal="right"/>
    </xf>
    <xf numFmtId="0" fontId="24" fillId="0" borderId="21" xfId="35" applyBorder="1" applyAlignment="1">
      <alignment horizontal="center"/>
    </xf>
    <xf numFmtId="164" fontId="24" fillId="0" borderId="22" xfId="36" applyNumberFormat="1" applyBorder="1"/>
    <xf numFmtId="164" fontId="4" fillId="0" borderId="23" xfId="36" applyNumberFormat="1" applyFont="1" applyBorder="1" applyAlignment="1">
      <alignment horizontal="right"/>
    </xf>
    <xf numFmtId="0" fontId="24" fillId="2" borderId="3" xfId="35" applyFill="1" applyBorder="1"/>
    <xf numFmtId="0" fontId="24" fillId="0" borderId="13" xfId="35" applyBorder="1" applyAlignment="1">
      <alignment horizontal="center"/>
    </xf>
    <xf numFmtId="164" fontId="24" fillId="0" borderId="11" xfId="36" applyNumberFormat="1" applyBorder="1"/>
    <xf numFmtId="164" fontId="24" fillId="0" borderId="29" xfId="36" applyNumberFormat="1" applyBorder="1"/>
    <xf numFmtId="0" fontId="24" fillId="0" borderId="41" xfId="35" applyBorder="1" applyAlignment="1">
      <alignment horizontal="center"/>
    </xf>
    <xf numFmtId="164" fontId="24" fillId="0" borderId="24" xfId="36" applyNumberFormat="1" applyBorder="1"/>
    <xf numFmtId="164" fontId="24" fillId="0" borderId="42" xfId="36" applyNumberFormat="1" applyBorder="1"/>
    <xf numFmtId="0" fontId="24" fillId="0" borderId="27" xfId="35" applyBorder="1"/>
    <xf numFmtId="0" fontId="24" fillId="0" borderId="27" xfId="35" applyBorder="1" applyAlignment="1">
      <alignment horizontal="center"/>
    </xf>
    <xf numFmtId="164" fontId="24" fillId="0" borderId="27" xfId="36" applyNumberFormat="1" applyBorder="1"/>
    <xf numFmtId="164" fontId="24" fillId="0" borderId="0" xfId="36" applyNumberFormat="1" applyBorder="1"/>
    <xf numFmtId="0" fontId="4" fillId="0" borderId="0" xfId="35" applyFont="1" applyBorder="1" applyAlignment="1">
      <alignment horizontal="right"/>
    </xf>
    <xf numFmtId="164" fontId="4" fillId="0" borderId="0" xfId="36" applyNumberFormat="1" applyFont="1" applyBorder="1" applyAlignment="1">
      <alignment horizontal="right"/>
    </xf>
    <xf numFmtId="0" fontId="7" fillId="0" borderId="2" xfId="35" applyFont="1" applyBorder="1" applyAlignment="1">
      <alignment horizontal="center" wrapText="1"/>
    </xf>
    <xf numFmtId="164" fontId="3" fillId="0" borderId="28" xfId="36" applyNumberFormat="1" applyFont="1" applyBorder="1" applyAlignment="1">
      <alignment horizontal="center"/>
    </xf>
    <xf numFmtId="164" fontId="3" fillId="0" borderId="11" xfId="36" applyNumberFormat="1" applyFont="1" applyBorder="1" applyAlignment="1"/>
    <xf numFmtId="0" fontId="3" fillId="0" borderId="12" xfId="35" applyFont="1" applyFill="1" applyBorder="1" applyAlignment="1"/>
    <xf numFmtId="164" fontId="24" fillId="0" borderId="13" xfId="36" applyNumberFormat="1" applyFont="1" applyFill="1" applyBorder="1" applyAlignment="1">
      <alignment horizontal="center"/>
    </xf>
    <xf numFmtId="164" fontId="3" fillId="0" borderId="15" xfId="36" applyNumberFormat="1" applyFont="1" applyFill="1" applyBorder="1" applyAlignment="1"/>
    <xf numFmtId="165" fontId="24" fillId="0" borderId="14" xfId="36" applyNumberFormat="1" applyFill="1" applyBorder="1"/>
    <xf numFmtId="164" fontId="24" fillId="0" borderId="16" xfId="36" applyNumberFormat="1" applyFill="1" applyBorder="1"/>
    <xf numFmtId="0" fontId="3" fillId="0" borderId="0" xfId="35" applyFont="1" applyFill="1" applyAlignment="1"/>
    <xf numFmtId="43" fontId="24" fillId="0" borderId="0" xfId="35" applyNumberFormat="1" applyFill="1"/>
    <xf numFmtId="0" fontId="7" fillId="0" borderId="0" xfId="35" applyFont="1" applyFill="1" applyAlignment="1">
      <alignment horizontal="center"/>
    </xf>
    <xf numFmtId="43" fontId="3" fillId="0" borderId="0" xfId="37" applyFont="1" applyFill="1" applyAlignment="1"/>
    <xf numFmtId="164" fontId="3" fillId="0" borderId="15" xfId="36" applyNumberFormat="1" applyFont="1" applyBorder="1" applyAlignment="1"/>
    <xf numFmtId="0" fontId="24" fillId="0" borderId="47" xfId="35" applyBorder="1" applyAlignment="1">
      <alignment horizontal="center"/>
    </xf>
    <xf numFmtId="164" fontId="24" fillId="0" borderId="19" xfId="36" applyNumberFormat="1" applyBorder="1"/>
    <xf numFmtId="164" fontId="24" fillId="0" borderId="48" xfId="36" applyNumberFormat="1" applyBorder="1"/>
    <xf numFmtId="0" fontId="24" fillId="0" borderId="1" xfId="35" applyFill="1" applyBorder="1"/>
    <xf numFmtId="0" fontId="24" fillId="0" borderId="4" xfId="35" applyFill="1" applyBorder="1"/>
    <xf numFmtId="0" fontId="24" fillId="0" borderId="28" xfId="35" applyFill="1" applyBorder="1" applyAlignment="1">
      <alignment horizontal="center"/>
    </xf>
    <xf numFmtId="164" fontId="24" fillId="0" borderId="11" xfId="36" applyNumberFormat="1" applyFill="1" applyBorder="1"/>
    <xf numFmtId="164" fontId="24" fillId="0" borderId="29" xfId="36" applyNumberFormat="1" applyFill="1" applyBorder="1"/>
    <xf numFmtId="0" fontId="24" fillId="0" borderId="0" xfId="35" applyFill="1"/>
    <xf numFmtId="0" fontId="24" fillId="0" borderId="12" xfId="35" applyFill="1" applyBorder="1"/>
    <xf numFmtId="0" fontId="24" fillId="0" borderId="13" xfId="35" applyFill="1" applyBorder="1" applyAlignment="1">
      <alignment horizontal="center"/>
    </xf>
    <xf numFmtId="164" fontId="24" fillId="0" borderId="14" xfId="36" applyNumberFormat="1" applyFill="1" applyBorder="1"/>
    <xf numFmtId="0" fontId="12" fillId="2" borderId="3" xfId="0" applyFont="1" applyFill="1" applyBorder="1" applyAlignment="1">
      <alignment wrapText="1"/>
    </xf>
    <xf numFmtId="0" fontId="25" fillId="0" borderId="0" xfId="0" applyFont="1"/>
    <xf numFmtId="0" fontId="11" fillId="0" borderId="0" xfId="0" applyFont="1" applyBorder="1" applyAlignment="1">
      <alignment vertical="top" wrapText="1"/>
    </xf>
    <xf numFmtId="0" fontId="0" fillId="0" borderId="0" xfId="0"/>
    <xf numFmtId="0" fontId="0" fillId="2" borderId="0" xfId="0" applyFill="1" applyAlignment="1"/>
    <xf numFmtId="0" fontId="0" fillId="0" borderId="0" xfId="0" applyFill="1" applyAlignment="1">
      <alignment horizontal="center"/>
    </xf>
    <xf numFmtId="0" fontId="0" fillId="0" borderId="0" xfId="0" quotePrefix="1" applyNumberFormat="1" applyFill="1"/>
    <xf numFmtId="0" fontId="0" fillId="0" borderId="0" xfId="0" quotePrefix="1" applyFill="1"/>
    <xf numFmtId="0" fontId="0" fillId="0" borderId="0" xfId="0" applyFill="1" applyAlignment="1">
      <alignment horizontal="right"/>
    </xf>
    <xf numFmtId="0" fontId="26" fillId="0" borderId="0" xfId="38" applyAlignment="1" applyProtection="1"/>
    <xf numFmtId="0" fontId="18" fillId="0" borderId="0" xfId="2" applyFont="1" applyBorder="1" applyAlignment="1">
      <alignment vertical="top" wrapText="1"/>
    </xf>
    <xf numFmtId="0" fontId="0" fillId="0" borderId="0" xfId="0" applyFill="1"/>
    <xf numFmtId="0" fontId="0" fillId="0" borderId="0" xfId="0" applyFill="1" applyAlignment="1">
      <alignment horizontal="left"/>
    </xf>
    <xf numFmtId="0" fontId="0" fillId="0" borderId="0" xfId="0"/>
    <xf numFmtId="168" fontId="0" fillId="0" borderId="0" xfId="0" applyNumberFormat="1"/>
    <xf numFmtId="168" fontId="25" fillId="0" borderId="0" xfId="0" applyNumberFormat="1" applyFont="1"/>
    <xf numFmtId="0" fontId="0" fillId="0" borderId="51" xfId="0" applyBorder="1"/>
    <xf numFmtId="168" fontId="0" fillId="0" borderId="51" xfId="0" applyNumberFormat="1" applyBorder="1"/>
    <xf numFmtId="0" fontId="25" fillId="0" borderId="51" xfId="0" applyFont="1" applyBorder="1"/>
    <xf numFmtId="0" fontId="0" fillId="0" borderId="51" xfId="0" applyFill="1" applyBorder="1"/>
    <xf numFmtId="0" fontId="26" fillId="0" borderId="50" xfId="38" applyBorder="1" applyAlignment="1" applyProtection="1"/>
    <xf numFmtId="0" fontId="0" fillId="0" borderId="50" xfId="0" applyBorder="1" applyAlignment="1">
      <alignment wrapText="1"/>
    </xf>
    <xf numFmtId="0" fontId="0" fillId="0" borderId="50" xfId="0" applyBorder="1"/>
    <xf numFmtId="168" fontId="0" fillId="0" borderId="50" xfId="0" applyNumberFormat="1" applyBorder="1"/>
    <xf numFmtId="168" fontId="25" fillId="0" borderId="50" xfId="0" applyNumberFormat="1" applyFont="1" applyBorder="1"/>
    <xf numFmtId="0" fontId="0" fillId="0" borderId="0" xfId="0" applyAlignment="1">
      <alignment horizontal="left" vertical="top" wrapText="1"/>
    </xf>
    <xf numFmtId="0" fontId="0" fillId="0" borderId="0" xfId="0" applyAlignment="1">
      <alignment horizontal="left" vertical="top"/>
    </xf>
    <xf numFmtId="0" fontId="0" fillId="0" borderId="0" xfId="0" applyFill="1" applyAlignment="1">
      <alignment horizontal="left" vertical="top" wrapText="1"/>
    </xf>
    <xf numFmtId="168" fontId="0" fillId="0" borderId="0" xfId="0" applyNumberFormat="1" applyFill="1"/>
    <xf numFmtId="0" fontId="0" fillId="0" borderId="50" xfId="0" applyFill="1" applyBorder="1"/>
    <xf numFmtId="0" fontId="0" fillId="0" borderId="50" xfId="0" applyFill="1" applyBorder="1" applyAlignment="1">
      <alignment horizontal="left" vertical="top" wrapText="1"/>
    </xf>
    <xf numFmtId="168" fontId="0" fillId="0" borderId="50" xfId="0" applyNumberFormat="1" applyFill="1" applyBorder="1"/>
    <xf numFmtId="0" fontId="0" fillId="0" borderId="50" xfId="0" applyFill="1" applyBorder="1" applyAlignment="1">
      <alignment horizontal="left" vertical="top"/>
    </xf>
    <xf numFmtId="0" fontId="0" fillId="4" borderId="51" xfId="0" applyFill="1" applyBorder="1"/>
    <xf numFmtId="0" fontId="0" fillId="4" borderId="0" xfId="0" applyFill="1"/>
    <xf numFmtId="0" fontId="0" fillId="4" borderId="50" xfId="0" applyFill="1" applyBorder="1"/>
    <xf numFmtId="0" fontId="0" fillId="0" borderId="50" xfId="0" applyBorder="1" applyAlignment="1">
      <alignment horizontal="left" vertical="top" wrapText="1"/>
    </xf>
    <xf numFmtId="164" fontId="11" fillId="0" borderId="11" xfId="3" applyNumberFormat="1" applyFont="1" applyBorder="1" applyAlignment="1">
      <alignment horizontal="left" vertical="top"/>
    </xf>
    <xf numFmtId="164" fontId="11" fillId="0" borderId="14" xfId="3" applyNumberFormat="1" applyFont="1" applyBorder="1" applyAlignment="1">
      <alignment horizontal="left" vertical="top"/>
    </xf>
    <xf numFmtId="164" fontId="11" fillId="0" borderId="15" xfId="3" applyNumberFormat="1" applyFont="1" applyBorder="1" applyAlignment="1">
      <alignment horizontal="left" vertical="top"/>
    </xf>
    <xf numFmtId="0" fontId="0" fillId="0" borderId="0" xfId="0" applyAlignment="1">
      <alignment horizontal="left"/>
    </xf>
    <xf numFmtId="168" fontId="0" fillId="0" borderId="0" xfId="0" applyNumberFormat="1" applyAlignment="1">
      <alignment horizontal="left"/>
    </xf>
    <xf numFmtId="0" fontId="0" fillId="0" borderId="51" xfId="0" applyBorder="1" applyAlignment="1">
      <alignment horizontal="left"/>
    </xf>
    <xf numFmtId="168" fontId="0" fillId="0" borderId="51" xfId="0" applyNumberFormat="1" applyBorder="1" applyAlignment="1">
      <alignment horizontal="left"/>
    </xf>
    <xf numFmtId="0" fontId="0" fillId="4" borderId="51" xfId="0" applyFill="1" applyBorder="1" applyAlignment="1">
      <alignment horizontal="left"/>
    </xf>
    <xf numFmtId="168" fontId="0" fillId="0" borderId="0" xfId="0" applyNumberFormat="1" applyFill="1" applyAlignment="1">
      <alignment horizontal="left"/>
    </xf>
    <xf numFmtId="0" fontId="0" fillId="4" borderId="0" xfId="0" applyFill="1" applyAlignment="1">
      <alignment horizontal="left"/>
    </xf>
    <xf numFmtId="0" fontId="0" fillId="0" borderId="50" xfId="0" applyFill="1" applyBorder="1" applyAlignment="1">
      <alignment horizontal="left"/>
    </xf>
    <xf numFmtId="168" fontId="0" fillId="0" borderId="50" xfId="0" applyNumberFormat="1" applyFill="1" applyBorder="1" applyAlignment="1">
      <alignment horizontal="left"/>
    </xf>
    <xf numFmtId="0" fontId="0" fillId="4" borderId="50" xfId="0" applyFill="1" applyBorder="1" applyAlignment="1">
      <alignment horizontal="left"/>
    </xf>
    <xf numFmtId="168" fontId="0" fillId="0" borderId="50" xfId="0" applyNumberFormat="1" applyBorder="1" applyAlignment="1">
      <alignment horizontal="left"/>
    </xf>
    <xf numFmtId="0" fontId="18" fillId="0" borderId="0" xfId="19" applyFont="1" applyBorder="1" applyAlignment="1">
      <alignment vertical="top"/>
    </xf>
    <xf numFmtId="0" fontId="3" fillId="0" borderId="12" xfId="2" applyFont="1" applyBorder="1" applyAlignment="1">
      <alignment horizontal="left" vertical="top" wrapText="1"/>
    </xf>
    <xf numFmtId="165" fontId="21" fillId="0" borderId="52" xfId="3" applyNumberFormat="1" applyFont="1" applyFill="1" applyBorder="1" applyAlignment="1">
      <alignment horizontal="left" vertical="top"/>
    </xf>
    <xf numFmtId="164" fontId="21" fillId="0" borderId="29" xfId="3" applyNumberFormat="1" applyFont="1" applyFill="1" applyBorder="1" applyAlignment="1">
      <alignment horizontal="left" vertical="top"/>
    </xf>
    <xf numFmtId="0" fontId="3" fillId="0" borderId="13" xfId="2" applyFont="1" applyBorder="1" applyAlignment="1">
      <alignment horizontal="left" vertical="top"/>
    </xf>
    <xf numFmtId="164" fontId="21" fillId="0" borderId="14" xfId="3" applyNumberFormat="1" applyFont="1" applyBorder="1" applyAlignment="1">
      <alignment horizontal="left" vertical="top"/>
    </xf>
    <xf numFmtId="165" fontId="21" fillId="0" borderId="53" xfId="3" applyNumberFormat="1" applyFont="1" applyFill="1" applyBorder="1" applyAlignment="1">
      <alignment horizontal="left" vertical="top"/>
    </xf>
    <xf numFmtId="164" fontId="21" fillId="0" borderId="16" xfId="3" applyNumberFormat="1" applyFont="1" applyFill="1" applyBorder="1" applyAlignment="1">
      <alignment horizontal="left" vertical="top"/>
    </xf>
    <xf numFmtId="0" fontId="3" fillId="0" borderId="45" xfId="2" applyFont="1" applyBorder="1" applyAlignment="1">
      <alignment horizontal="left" vertical="top"/>
    </xf>
    <xf numFmtId="165" fontId="21" fillId="0" borderId="14" xfId="3" applyNumberFormat="1" applyFont="1" applyFill="1" applyBorder="1" applyAlignment="1">
      <alignment horizontal="left" vertical="top"/>
    </xf>
    <xf numFmtId="164" fontId="17" fillId="0" borderId="11" xfId="3" applyNumberFormat="1" applyFont="1" applyBorder="1" applyAlignment="1">
      <alignment horizontal="left" vertical="top"/>
    </xf>
    <xf numFmtId="164" fontId="3" fillId="0" borderId="10" xfId="3" applyNumberFormat="1" applyFont="1" applyBorder="1" applyAlignment="1">
      <alignment horizontal="left" vertical="top"/>
    </xf>
    <xf numFmtId="165" fontId="3" fillId="0" borderId="11" xfId="3" applyNumberFormat="1" applyFont="1" applyFill="1" applyBorder="1" applyAlignment="1">
      <alignment horizontal="left" vertical="top"/>
    </xf>
    <xf numFmtId="164" fontId="3" fillId="0" borderId="29" xfId="3" applyNumberFormat="1" applyFont="1" applyFill="1" applyBorder="1" applyAlignment="1">
      <alignment horizontal="left" vertical="top"/>
    </xf>
    <xf numFmtId="164" fontId="3" fillId="0" borderId="14" xfId="3" applyNumberFormat="1" applyFont="1" applyBorder="1" applyAlignment="1">
      <alignment horizontal="left" vertical="top"/>
    </xf>
    <xf numFmtId="164" fontId="17" fillId="0" borderId="14" xfId="3" applyNumberFormat="1" applyFont="1" applyBorder="1" applyAlignment="1">
      <alignment horizontal="left" vertical="top"/>
    </xf>
    <xf numFmtId="165" fontId="3" fillId="0" borderId="14" xfId="3" applyNumberFormat="1" applyFont="1" applyFill="1" applyBorder="1" applyAlignment="1">
      <alignment horizontal="left" vertical="top"/>
    </xf>
    <xf numFmtId="164" fontId="3" fillId="0" borderId="16" xfId="3" applyNumberFormat="1" applyFont="1" applyFill="1" applyBorder="1" applyAlignment="1">
      <alignment horizontal="left" vertical="top"/>
    </xf>
    <xf numFmtId="0" fontId="18" fillId="0" borderId="0" xfId="35" applyFont="1" applyBorder="1" applyAlignment="1">
      <alignment vertical="top"/>
    </xf>
    <xf numFmtId="0" fontId="18" fillId="0" borderId="32" xfId="2" applyFont="1" applyBorder="1" applyAlignment="1">
      <alignment vertical="top"/>
    </xf>
    <xf numFmtId="0" fontId="18" fillId="0" borderId="33" xfId="2" applyFont="1" applyBorder="1" applyAlignment="1">
      <alignment vertical="top"/>
    </xf>
    <xf numFmtId="0" fontId="18" fillId="0" borderId="0" xfId="2" applyFont="1" applyBorder="1" applyAlignment="1">
      <alignment vertical="top"/>
    </xf>
    <xf numFmtId="0" fontId="18" fillId="0" borderId="36" xfId="2" applyFont="1" applyBorder="1" applyAlignment="1">
      <alignment vertical="top"/>
    </xf>
    <xf numFmtId="0" fontId="3" fillId="0" borderId="12" xfId="35" applyFont="1" applyBorder="1" applyAlignment="1">
      <alignment horizontal="left" vertical="top" wrapText="1"/>
    </xf>
    <xf numFmtId="0" fontId="3" fillId="0" borderId="28" xfId="35" applyFont="1" applyBorder="1" applyAlignment="1">
      <alignment horizontal="left" vertical="top"/>
    </xf>
    <xf numFmtId="164" fontId="3" fillId="0" borderId="11" xfId="36" applyNumberFormat="1" applyFont="1" applyBorder="1" applyAlignment="1">
      <alignment horizontal="left" vertical="top"/>
    </xf>
    <xf numFmtId="165" fontId="3" fillId="0" borderId="11" xfId="36" applyNumberFormat="1" applyFont="1" applyFill="1" applyBorder="1" applyAlignment="1">
      <alignment horizontal="left" vertical="top"/>
    </xf>
    <xf numFmtId="164" fontId="3" fillId="0" borderId="29" xfId="36" applyNumberFormat="1" applyFont="1" applyFill="1" applyBorder="1" applyAlignment="1">
      <alignment horizontal="left" vertical="top"/>
    </xf>
    <xf numFmtId="0" fontId="3" fillId="0" borderId="13" xfId="35" applyFont="1" applyBorder="1" applyAlignment="1">
      <alignment horizontal="left" vertical="top"/>
    </xf>
    <xf numFmtId="164" fontId="3" fillId="0" borderId="14" xfId="36" applyNumberFormat="1" applyFont="1" applyBorder="1" applyAlignment="1">
      <alignment horizontal="left" vertical="top"/>
    </xf>
    <xf numFmtId="164" fontId="3" fillId="0" borderId="15" xfId="36" applyNumberFormat="1" applyFont="1" applyBorder="1" applyAlignment="1">
      <alignment horizontal="left" vertical="top"/>
    </xf>
    <xf numFmtId="165" fontId="3" fillId="0" borderId="14" xfId="36" applyNumberFormat="1" applyFont="1" applyFill="1" applyBorder="1" applyAlignment="1">
      <alignment horizontal="left" vertical="top"/>
    </xf>
    <xf numFmtId="164" fontId="3" fillId="0" borderId="16" xfId="36" applyNumberFormat="1" applyFont="1" applyFill="1" applyBorder="1" applyAlignment="1">
      <alignment horizontal="left" vertical="top"/>
    </xf>
    <xf numFmtId="164" fontId="3" fillId="0" borderId="15" xfId="3" applyNumberFormat="1" applyFont="1" applyBorder="1" applyAlignment="1">
      <alignment horizontal="left" vertical="top"/>
    </xf>
    <xf numFmtId="165" fontId="3" fillId="0" borderId="15" xfId="3" applyNumberFormat="1" applyFont="1" applyFill="1" applyBorder="1" applyAlignment="1">
      <alignment horizontal="left" vertical="top"/>
    </xf>
    <xf numFmtId="164" fontId="3" fillId="0" borderId="46" xfId="3" applyNumberFormat="1" applyFont="1" applyFill="1" applyBorder="1" applyAlignment="1">
      <alignment horizontal="left" vertical="top"/>
    </xf>
    <xf numFmtId="164" fontId="1" fillId="0" borderId="14" xfId="3" applyNumberFormat="1" applyFont="1" applyBorder="1" applyAlignment="1">
      <alignment horizontal="left" vertical="top"/>
    </xf>
    <xf numFmtId="164" fontId="1" fillId="0" borderId="15" xfId="3" applyNumberFormat="1" applyFont="1" applyBorder="1" applyAlignment="1">
      <alignment horizontal="left" vertical="top"/>
    </xf>
    <xf numFmtId="165" fontId="1" fillId="0" borderId="14" xfId="3" applyNumberFormat="1" applyFont="1" applyFill="1" applyBorder="1" applyAlignment="1">
      <alignment horizontal="left" vertical="top"/>
    </xf>
    <xf numFmtId="164" fontId="1" fillId="0" borderId="16" xfId="3" applyNumberFormat="1" applyFont="1" applyFill="1" applyBorder="1" applyAlignment="1">
      <alignment horizontal="left" vertical="top"/>
    </xf>
    <xf numFmtId="0" fontId="25" fillId="0" borderId="0" xfId="0" applyFont="1" applyAlignment="1">
      <alignment horizontal="left" vertical="top" wrapText="1"/>
    </xf>
    <xf numFmtId="0" fontId="6" fillId="0" borderId="0" xfId="2" applyFont="1" applyAlignment="1">
      <alignment horizontal="left" vertical="top"/>
    </xf>
    <xf numFmtId="0" fontId="3" fillId="0" borderId="4" xfId="2" applyFont="1" applyBorder="1"/>
    <xf numFmtId="0" fontId="3" fillId="0" borderId="47" xfId="2" applyFont="1" applyBorder="1" applyAlignment="1">
      <alignment horizontal="center"/>
    </xf>
    <xf numFmtId="0" fontId="3" fillId="0" borderId="21" xfId="2" applyFont="1" applyBorder="1" applyAlignment="1">
      <alignment horizontal="center"/>
    </xf>
    <xf numFmtId="0" fontId="3" fillId="0" borderId="17" xfId="2" applyFont="1" applyBorder="1" applyAlignment="1">
      <alignment horizontal="center"/>
    </xf>
    <xf numFmtId="0" fontId="3" fillId="0" borderId="4" xfId="2" applyFont="1" applyBorder="1" applyAlignment="1">
      <alignment horizontal="left" vertical="top"/>
    </xf>
    <xf numFmtId="0" fontId="3" fillId="0" borderId="12" xfId="2" applyFont="1" applyBorder="1" applyAlignment="1">
      <alignment horizontal="left" vertical="top"/>
    </xf>
    <xf numFmtId="164" fontId="1" fillId="0" borderId="13" xfId="3" applyNumberFormat="1" applyFont="1" applyBorder="1" applyAlignment="1">
      <alignment horizontal="left" vertical="top"/>
    </xf>
    <xf numFmtId="165" fontId="1" fillId="0" borderId="14" xfId="3" applyNumberFormat="1" applyFont="1" applyBorder="1" applyAlignment="1">
      <alignment horizontal="left" vertical="top"/>
    </xf>
    <xf numFmtId="164" fontId="1" fillId="0" borderId="16" xfId="3" applyNumberFormat="1" applyFont="1" applyBorder="1" applyAlignment="1">
      <alignment horizontal="left" vertical="top"/>
    </xf>
    <xf numFmtId="164" fontId="1" fillId="0" borderId="19" xfId="3" applyNumberFormat="1" applyFont="1" applyBorder="1"/>
    <xf numFmtId="164" fontId="1" fillId="0" borderId="48" xfId="3" applyNumberFormat="1" applyFont="1" applyBorder="1"/>
    <xf numFmtId="164" fontId="1" fillId="0" borderId="22" xfId="3" applyNumberFormat="1" applyFont="1" applyBorder="1"/>
    <xf numFmtId="164" fontId="1" fillId="0" borderId="18" xfId="3" applyNumberFormat="1" applyFont="1" applyBorder="1"/>
    <xf numFmtId="164" fontId="1" fillId="0" borderId="20" xfId="3" applyNumberFormat="1" applyFont="1" applyBorder="1"/>
    <xf numFmtId="164" fontId="1" fillId="0" borderId="46" xfId="3" applyNumberFormat="1" applyFont="1" applyBorder="1" applyAlignment="1">
      <alignment horizontal="left" vertical="top"/>
    </xf>
    <xf numFmtId="0" fontId="4" fillId="0" borderId="49" xfId="2" applyFont="1" applyFill="1" applyBorder="1"/>
    <xf numFmtId="0" fontId="3" fillId="0" borderId="28" xfId="2" applyFont="1" applyFill="1" applyBorder="1" applyAlignment="1">
      <alignment horizontal="center"/>
    </xf>
    <xf numFmtId="164" fontId="1" fillId="0" borderId="11" xfId="3" applyNumberFormat="1" applyFont="1" applyFill="1" applyBorder="1"/>
    <xf numFmtId="164" fontId="1" fillId="0" borderId="29" xfId="3" applyNumberFormat="1" applyFont="1" applyFill="1" applyBorder="1"/>
    <xf numFmtId="0" fontId="18" fillId="0" borderId="0" xfId="2" applyFont="1" applyBorder="1" applyAlignment="1">
      <alignment vertical="top" wrapText="1"/>
    </xf>
    <xf numFmtId="0" fontId="0" fillId="0" borderId="0" xfId="0"/>
    <xf numFmtId="0" fontId="3" fillId="0" borderId="12" xfId="0" applyFont="1" applyBorder="1" applyAlignment="1">
      <alignment horizontal="left" vertical="top" wrapText="1"/>
    </xf>
    <xf numFmtId="0" fontId="3" fillId="0" borderId="1" xfId="0" applyFont="1" applyBorder="1" applyAlignment="1">
      <alignment horizontal="left" vertical="top" wrapText="1"/>
    </xf>
    <xf numFmtId="0" fontId="21" fillId="0" borderId="26" xfId="0" applyFont="1" applyBorder="1" applyAlignment="1">
      <alignment horizontal="left" vertical="top" wrapText="1"/>
    </xf>
    <xf numFmtId="0" fontId="21" fillId="0" borderId="9" xfId="0" applyFont="1" applyBorder="1" applyAlignment="1">
      <alignment horizontal="left" vertical="top"/>
    </xf>
    <xf numFmtId="0" fontId="21" fillId="0" borderId="12" xfId="0" applyFont="1" applyBorder="1" applyAlignment="1">
      <alignment horizontal="left" vertical="top" wrapText="1"/>
    </xf>
    <xf numFmtId="0" fontId="21" fillId="0" borderId="13" xfId="0" applyFont="1" applyBorder="1" applyAlignment="1">
      <alignment horizontal="left" vertical="top"/>
    </xf>
    <xf numFmtId="0" fontId="3" fillId="0" borderId="12" xfId="0" applyFont="1" applyFill="1" applyBorder="1" applyAlignment="1">
      <alignment horizontal="left" vertical="top" wrapText="1"/>
    </xf>
    <xf numFmtId="0" fontId="21" fillId="0" borderId="54" xfId="0" applyFont="1" applyFill="1" applyBorder="1" applyAlignment="1">
      <alignment horizontal="left" vertical="top" wrapText="1"/>
    </xf>
    <xf numFmtId="0" fontId="21" fillId="0" borderId="13" xfId="0" applyFont="1" applyFill="1" applyBorder="1" applyAlignment="1">
      <alignment horizontal="left" vertical="top"/>
    </xf>
    <xf numFmtId="164" fontId="3" fillId="0" borderId="14" xfId="3" applyNumberFormat="1" applyFont="1" applyFill="1" applyBorder="1" applyAlignment="1">
      <alignment horizontal="left" vertical="top"/>
    </xf>
    <xf numFmtId="0" fontId="1" fillId="0" borderId="26" xfId="0" applyFont="1" applyBorder="1" applyAlignment="1">
      <alignment horizontal="left" vertical="top" wrapText="1"/>
    </xf>
    <xf numFmtId="0" fontId="1" fillId="0" borderId="9" xfId="0" applyFont="1" applyBorder="1" applyAlignment="1">
      <alignment horizontal="left" vertical="top"/>
    </xf>
    <xf numFmtId="0" fontId="1" fillId="0" borderId="12" xfId="0" applyFont="1" applyBorder="1" applyAlignment="1">
      <alignment horizontal="left" vertical="top" wrapText="1"/>
    </xf>
    <xf numFmtId="0" fontId="1" fillId="0" borderId="13" xfId="0" applyFont="1" applyBorder="1" applyAlignment="1">
      <alignment horizontal="left" vertical="top"/>
    </xf>
    <xf numFmtId="0" fontId="0" fillId="8" borderId="32" xfId="0" applyFill="1" applyBorder="1"/>
    <xf numFmtId="0" fontId="0" fillId="8" borderId="0" xfId="0" applyFill="1" applyBorder="1"/>
    <xf numFmtId="0" fontId="0" fillId="8" borderId="38" xfId="0" applyFill="1" applyBorder="1"/>
    <xf numFmtId="0" fontId="3" fillId="0" borderId="4" xfId="2" applyFont="1" applyBorder="1" applyAlignment="1">
      <alignment horizontal="left" vertical="top" wrapText="1"/>
    </xf>
    <xf numFmtId="0" fontId="3" fillId="0" borderId="2" xfId="2" applyFont="1" applyBorder="1" applyAlignment="1">
      <alignment horizontal="left" vertical="top" wrapText="1"/>
    </xf>
    <xf numFmtId="0" fontId="3" fillId="0" borderId="3" xfId="2" applyFont="1" applyBorder="1" applyAlignment="1">
      <alignment horizontal="left" vertical="top" wrapText="1"/>
    </xf>
    <xf numFmtId="0" fontId="3" fillId="2" borderId="3" xfId="2" applyFont="1" applyFill="1" applyBorder="1" applyAlignment="1">
      <alignment horizontal="left" vertical="top" wrapText="1"/>
    </xf>
    <xf numFmtId="0" fontId="3" fillId="0" borderId="49" xfId="2" applyFont="1" applyFill="1" applyBorder="1" applyAlignment="1">
      <alignment horizontal="left" vertical="top" wrapText="1"/>
    </xf>
    <xf numFmtId="0" fontId="11" fillId="0" borderId="0" xfId="0" applyFont="1" applyBorder="1" applyAlignment="1">
      <alignment vertical="top" wrapText="1"/>
    </xf>
    <xf numFmtId="0" fontId="18" fillId="0" borderId="0" xfId="2" applyFont="1" applyBorder="1" applyAlignment="1">
      <alignment vertical="top" wrapText="1"/>
    </xf>
    <xf numFmtId="0" fontId="11" fillId="0" borderId="0" xfId="0" applyFont="1" applyBorder="1" applyAlignment="1">
      <alignment vertical="top" wrapText="1"/>
    </xf>
    <xf numFmtId="0" fontId="0" fillId="9" borderId="55" xfId="0" applyFill="1" applyBorder="1" applyAlignment="1">
      <alignment horizontal="left" vertical="top" wrapText="1"/>
    </xf>
    <xf numFmtId="0" fontId="0" fillId="9" borderId="55" xfId="0" applyFill="1" applyBorder="1"/>
    <xf numFmtId="168" fontId="0" fillId="9" borderId="55" xfId="0" applyNumberFormat="1" applyFill="1" applyBorder="1"/>
    <xf numFmtId="0" fontId="26" fillId="10" borderId="55" xfId="38" applyFill="1" applyBorder="1" applyAlignment="1" applyProtection="1">
      <alignment horizontal="left" vertical="top"/>
    </xf>
    <xf numFmtId="0" fontId="0" fillId="10" borderId="55" xfId="0" applyFill="1" applyBorder="1" applyAlignment="1">
      <alignment horizontal="left" vertical="top" wrapText="1"/>
    </xf>
    <xf numFmtId="0" fontId="0" fillId="10" borderId="55" xfId="0" applyFill="1" applyBorder="1"/>
    <xf numFmtId="168" fontId="0" fillId="10" borderId="55" xfId="0" applyNumberFormat="1" applyFill="1" applyBorder="1"/>
    <xf numFmtId="0" fontId="26" fillId="10" borderId="55" xfId="38" applyFill="1" applyBorder="1" applyAlignment="1" applyProtection="1">
      <alignment vertical="top"/>
    </xf>
    <xf numFmtId="0" fontId="26" fillId="9" borderId="55" xfId="38" applyFill="1" applyBorder="1" applyAlignment="1" applyProtection="1">
      <alignment vertical="top"/>
    </xf>
    <xf numFmtId="0" fontId="0" fillId="11" borderId="0" xfId="0" applyFill="1" applyBorder="1"/>
    <xf numFmtId="0" fontId="0" fillId="11" borderId="38" xfId="0" applyFill="1" applyBorder="1"/>
    <xf numFmtId="0" fontId="0" fillId="11" borderId="32" xfId="0" applyFill="1" applyBorder="1"/>
    <xf numFmtId="0" fontId="0" fillId="12" borderId="32" xfId="0" applyFill="1" applyBorder="1"/>
    <xf numFmtId="0" fontId="0" fillId="12" borderId="0" xfId="0" applyFill="1" applyBorder="1"/>
    <xf numFmtId="0" fontId="0" fillId="12" borderId="38" xfId="0" applyFill="1" applyBorder="1"/>
    <xf numFmtId="0" fontId="0" fillId="8" borderId="55" xfId="0" applyFill="1" applyBorder="1" applyAlignment="1">
      <alignment vertical="top"/>
    </xf>
    <xf numFmtId="0" fontId="0" fillId="0" borderId="55" xfId="0" applyFill="1" applyBorder="1" applyAlignment="1">
      <alignment horizontal="left" vertical="top" wrapText="1"/>
    </xf>
    <xf numFmtId="0" fontId="0" fillId="0" borderId="55" xfId="0" applyFill="1" applyBorder="1"/>
    <xf numFmtId="168" fontId="0" fillId="0" borderId="55" xfId="0" applyNumberFormat="1" applyFill="1" applyBorder="1"/>
    <xf numFmtId="0" fontId="4" fillId="0" borderId="0" xfId="0" applyFont="1" applyFill="1" applyAlignment="1">
      <alignment horizontal="center"/>
    </xf>
    <xf numFmtId="0" fontId="0" fillId="0" borderId="0" xfId="0" applyFill="1"/>
    <xf numFmtId="0" fontId="7" fillId="5" borderId="0" xfId="0" applyFont="1" applyFill="1" applyAlignment="1">
      <alignment horizontal="center"/>
    </xf>
    <xf numFmtId="0" fontId="0" fillId="0" borderId="0" xfId="0" applyFill="1" applyAlignment="1">
      <alignment wrapText="1"/>
    </xf>
    <xf numFmtId="14" fontId="0" fillId="0" borderId="0" xfId="0" applyNumberFormat="1" applyFill="1"/>
    <xf numFmtId="4" fontId="0" fillId="0" borderId="0" xfId="0" applyNumberFormat="1" applyFill="1"/>
    <xf numFmtId="0" fontId="0" fillId="0" borderId="0" xfId="0" applyFill="1" applyAlignment="1">
      <alignment vertical="center" wrapText="1"/>
    </xf>
    <xf numFmtId="0" fontId="0" fillId="0" borderId="0" xfId="0" applyFill="1" applyAlignment="1"/>
    <xf numFmtId="3" fontId="0" fillId="0" borderId="0" xfId="0" applyNumberFormat="1" applyFill="1"/>
    <xf numFmtId="9" fontId="0" fillId="0" borderId="0" xfId="0" applyNumberFormat="1" applyFill="1" applyAlignment="1">
      <alignment horizontal="center"/>
    </xf>
    <xf numFmtId="0" fontId="0" fillId="0" borderId="0" xfId="0" applyFill="1" applyAlignment="1">
      <alignment horizontal="center"/>
    </xf>
    <xf numFmtId="4" fontId="0" fillId="0" borderId="0" xfId="0" applyNumberFormat="1" applyFill="1" applyAlignment="1">
      <alignment horizontal="right"/>
    </xf>
    <xf numFmtId="3" fontId="0" fillId="0" borderId="0" xfId="0" applyNumberFormat="1" applyFill="1" applyAlignment="1">
      <alignment horizontal="right"/>
    </xf>
    <xf numFmtId="4" fontId="3" fillId="0" borderId="0" xfId="0" applyNumberFormat="1" applyFont="1" applyFill="1" applyAlignment="1">
      <alignment horizontal="right"/>
    </xf>
    <xf numFmtId="0" fontId="0" fillId="0" borderId="0" xfId="0" applyFill="1" applyAlignment="1">
      <alignment vertical="center"/>
    </xf>
    <xf numFmtId="2" fontId="0" fillId="0" borderId="0" xfId="0" applyNumberFormat="1" applyFill="1"/>
    <xf numFmtId="2" fontId="0" fillId="0" borderId="0" xfId="0" applyNumberFormat="1" applyFill="1" applyAlignment="1">
      <alignment horizontal="right"/>
    </xf>
    <xf numFmtId="9" fontId="27" fillId="0" borderId="0" xfId="39" applyFont="1" applyFill="1" applyAlignment="1">
      <alignment horizontal="center"/>
    </xf>
    <xf numFmtId="3" fontId="0" fillId="0" borderId="0" xfId="0" applyNumberFormat="1" applyFill="1" applyAlignment="1">
      <alignment horizontal="center"/>
    </xf>
    <xf numFmtId="1" fontId="0" fillId="0" borderId="0" xfId="0" quotePrefix="1" applyNumberFormat="1" applyFill="1" applyAlignment="1">
      <alignment horizontal="center"/>
    </xf>
    <xf numFmtId="0" fontId="0" fillId="0" borderId="0" xfId="0" applyFill="1" applyAlignment="1">
      <alignment horizontal="right"/>
    </xf>
    <xf numFmtId="2" fontId="3" fillId="0" borderId="0" xfId="0" applyNumberFormat="1" applyFont="1" applyFill="1" applyAlignment="1">
      <alignment horizontal="right"/>
    </xf>
    <xf numFmtId="4" fontId="4" fillId="0" borderId="0" xfId="0" applyNumberFormat="1" applyFont="1" applyFill="1" applyAlignment="1">
      <alignment horizontal="right"/>
    </xf>
    <xf numFmtId="167" fontId="27" fillId="0" borderId="0" xfId="39" applyNumberFormat="1" applyFont="1" applyFill="1" applyAlignment="1">
      <alignment horizontal="center"/>
    </xf>
    <xf numFmtId="0" fontId="4" fillId="0" borderId="0" xfId="0" applyFont="1" applyFill="1"/>
    <xf numFmtId="0" fontId="0" fillId="0" borderId="0" xfId="0" applyFill="1" applyAlignment="1">
      <alignment horizontal="left"/>
    </xf>
    <xf numFmtId="0" fontId="7" fillId="6" borderId="0" xfId="0" applyFont="1" applyFill="1" applyAlignment="1">
      <alignment horizontal="center"/>
    </xf>
    <xf numFmtId="0" fontId="7" fillId="7" borderId="0" xfId="0" applyFont="1" applyFill="1" applyAlignment="1">
      <alignment horizontal="center"/>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8" xfId="0" applyBorder="1" applyAlignment="1">
      <alignment horizontal="left" vertical="top" wrapText="1"/>
    </xf>
    <xf numFmtId="0" fontId="25" fillId="0" borderId="32" xfId="0" quotePrefix="1" applyFont="1" applyBorder="1" applyAlignment="1">
      <alignment horizontal="center" vertical="center" wrapText="1"/>
    </xf>
    <xf numFmtId="0" fontId="25" fillId="0" borderId="0" xfId="0" applyFont="1" applyBorder="1" applyAlignment="1">
      <alignment horizontal="center" vertical="center" wrapText="1"/>
    </xf>
    <xf numFmtId="0" fontId="25" fillId="0" borderId="38" xfId="0" applyFont="1" applyBorder="1" applyAlignment="1">
      <alignment horizontal="center" vertical="center" wrapText="1"/>
    </xf>
    <xf numFmtId="0" fontId="0" fillId="0" borderId="0" xfId="0" applyBorder="1" applyAlignment="1">
      <alignment vertical="top" wrapText="1"/>
    </xf>
    <xf numFmtId="0" fontId="0" fillId="0" borderId="38" xfId="0" applyBorder="1" applyAlignment="1">
      <alignment vertical="top" wrapText="1"/>
    </xf>
    <xf numFmtId="16" fontId="25" fillId="0" borderId="0" xfId="0" quotePrefix="1" applyNumberFormat="1" applyFont="1" applyBorder="1" applyAlignment="1">
      <alignment horizontal="center" vertical="center" wrapText="1"/>
    </xf>
    <xf numFmtId="0" fontId="5" fillId="3" borderId="30" xfId="2" applyFont="1" applyFill="1" applyBorder="1" applyAlignment="1">
      <alignment horizontal="left" wrapText="1"/>
    </xf>
    <xf numFmtId="0" fontId="5" fillId="3" borderId="34" xfId="2" applyFont="1" applyFill="1" applyBorder="1" applyAlignment="1">
      <alignment horizontal="left" wrapText="1"/>
    </xf>
    <xf numFmtId="0" fontId="11" fillId="0" borderId="0" xfId="22" applyFont="1" applyBorder="1" applyAlignment="1">
      <alignment vertical="top" wrapText="1"/>
    </xf>
    <xf numFmtId="0" fontId="30" fillId="0" borderId="31" xfId="2" applyFont="1" applyBorder="1" applyAlignment="1">
      <alignment vertical="top" wrapText="1"/>
    </xf>
    <xf numFmtId="0" fontId="29" fillId="0" borderId="32" xfId="0" applyFont="1" applyBorder="1" applyAlignment="1">
      <alignment vertical="top" wrapText="1"/>
    </xf>
    <xf numFmtId="0" fontId="0" fillId="0" borderId="33" xfId="0" applyBorder="1" applyAlignment="1">
      <alignment vertical="top" wrapText="1"/>
    </xf>
    <xf numFmtId="0" fontId="29" fillId="0" borderId="35" xfId="0" applyFont="1" applyBorder="1" applyAlignment="1">
      <alignment vertical="top" wrapText="1"/>
    </xf>
    <xf numFmtId="0" fontId="29" fillId="0" borderId="0" xfId="0" applyFont="1" applyBorder="1" applyAlignment="1">
      <alignment vertical="top" wrapText="1"/>
    </xf>
    <xf numFmtId="0" fontId="0" fillId="0" borderId="36" xfId="0" applyBorder="1" applyAlignment="1">
      <alignment vertical="top" wrapText="1"/>
    </xf>
    <xf numFmtId="0" fontId="29" fillId="0" borderId="37" xfId="0" applyFont="1" applyBorder="1" applyAlignment="1">
      <alignment vertical="top" wrapText="1"/>
    </xf>
    <xf numFmtId="0" fontId="29" fillId="0" borderId="38" xfId="0" applyFont="1" applyBorder="1" applyAlignment="1">
      <alignment vertical="top" wrapText="1"/>
    </xf>
    <xf numFmtId="0" fontId="0" fillId="0" borderId="39" xfId="0" applyBorder="1" applyAlignment="1">
      <alignment vertical="top" wrapText="1"/>
    </xf>
    <xf numFmtId="0" fontId="11" fillId="0" borderId="0" xfId="0" applyFont="1" applyBorder="1" applyAlignment="1">
      <alignment vertical="top" wrapText="1"/>
    </xf>
    <xf numFmtId="0" fontId="30" fillId="0" borderId="31" xfId="19" applyFont="1" applyBorder="1" applyAlignment="1">
      <alignment horizontal="left" vertical="top" wrapText="1"/>
    </xf>
    <xf numFmtId="0" fontId="29" fillId="0" borderId="33" xfId="0" applyFont="1" applyBorder="1" applyAlignment="1">
      <alignment vertical="top" wrapText="1"/>
    </xf>
    <xf numFmtId="0" fontId="29" fillId="0" borderId="36" xfId="0" applyFont="1" applyBorder="1" applyAlignment="1">
      <alignment vertical="top" wrapText="1"/>
    </xf>
    <xf numFmtId="0" fontId="29" fillId="0" borderId="39" xfId="0" applyFont="1" applyBorder="1" applyAlignment="1">
      <alignment vertical="top" wrapText="1"/>
    </xf>
    <xf numFmtId="0" fontId="5" fillId="3" borderId="30" xfId="35" applyFont="1" applyFill="1" applyBorder="1" applyAlignment="1"/>
    <xf numFmtId="0" fontId="5" fillId="3" borderId="34" xfId="35" applyFont="1" applyFill="1" applyBorder="1" applyAlignment="1"/>
    <xf numFmtId="0" fontId="30" fillId="0" borderId="31" xfId="35" applyFont="1" applyBorder="1" applyAlignment="1">
      <alignment horizontal="left" vertical="top" wrapText="1"/>
    </xf>
    <xf numFmtId="0" fontId="5" fillId="3" borderId="30" xfId="2" applyFont="1" applyFill="1" applyBorder="1" applyAlignment="1">
      <alignment wrapText="1"/>
    </xf>
    <xf numFmtId="0" fontId="5" fillId="3" borderId="34" xfId="2" applyFont="1" applyFill="1" applyBorder="1" applyAlignment="1">
      <alignment wrapText="1"/>
    </xf>
    <xf numFmtId="0" fontId="30" fillId="0" borderId="31" xfId="2" applyFont="1" applyBorder="1" applyAlignment="1">
      <alignment horizontal="left" vertical="top" wrapText="1"/>
    </xf>
  </cellXfs>
  <cellStyles count="40">
    <cellStyle name="Collegamento ipertestuale" xfId="38" builtinId="8"/>
    <cellStyle name="Euro" xfId="6"/>
    <cellStyle name="Migliaia [0]" xfId="1" builtinId="6"/>
    <cellStyle name="Migliaia [0] 2" xfId="3"/>
    <cellStyle name="Migliaia [0] 2 2" xfId="5"/>
    <cellStyle name="Migliaia [0] 2 2 2" xfId="24"/>
    <cellStyle name="Migliaia [0] 2 3" xfId="16"/>
    <cellStyle name="Migliaia [0] 3" xfId="26"/>
    <cellStyle name="Migliaia [0] 4" xfId="28"/>
    <cellStyle name="Migliaia [0] 5" xfId="33"/>
    <cellStyle name="Migliaia [0] 6" xfId="36"/>
    <cellStyle name="Migliaia 2" xfId="4"/>
    <cellStyle name="Migliaia 2 2" xfId="14"/>
    <cellStyle name="Migliaia 2 2 2" xfId="25"/>
    <cellStyle name="Migliaia 2 3" xfId="17"/>
    <cellStyle name="Migliaia 3" xfId="7"/>
    <cellStyle name="Migliaia 4" xfId="8"/>
    <cellStyle name="Migliaia 4 2" xfId="20"/>
    <cellStyle name="Migliaia 5" xfId="9"/>
    <cellStyle name="Migliaia 6" xfId="10"/>
    <cellStyle name="Migliaia 6 2" xfId="21"/>
    <cellStyle name="Migliaia 7" xfId="30"/>
    <cellStyle name="Migliaia 7 2" xfId="31"/>
    <cellStyle name="Migliaia 7 3" xfId="34"/>
    <cellStyle name="Migliaia 8" xfId="37"/>
    <cellStyle name="Normale" xfId="0" builtinId="0"/>
    <cellStyle name="Normale 2" xfId="11"/>
    <cellStyle name="Normale 2 2" xfId="13"/>
    <cellStyle name="Normale 2 2 2" xfId="22"/>
    <cellStyle name="Normale 2 3" xfId="19"/>
    <cellStyle name="Normale 3" xfId="2"/>
    <cellStyle name="Normale 3 2" xfId="15"/>
    <cellStyle name="Normale 3 2 2" xfId="29"/>
    <cellStyle name="Normale 4" xfId="23"/>
    <cellStyle name="Normale 5" xfId="27"/>
    <cellStyle name="Normale 6" xfId="32"/>
    <cellStyle name="Normale 7" xfId="35"/>
    <cellStyle name="Percentuale" xfId="39" builtinId="5"/>
    <cellStyle name="Percentuale 2" xfId="12"/>
    <cellStyle name="Valuta 2" xfId="18"/>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hyperlink" Target="Offerte\Costi%20segnaletica%20integrativa%20e%20luminosa.xlsx" TargetMode="External"/><Relationship Id="rId2" Type="http://schemas.openxmlformats.org/officeDocument/2006/relationships/hyperlink" Target="Offerte\Pannello%20su%20carrello.pdf" TargetMode="External"/><Relationship Id="rId1" Type="http://schemas.openxmlformats.org/officeDocument/2006/relationships/hyperlink" Target="Offerte\Pannello%20su%20carrello.pdf"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F7"/>
  <sheetViews>
    <sheetView zoomScale="70" zoomScaleNormal="70" workbookViewId="0">
      <pane ySplit="2" topLeftCell="A3" activePane="bottomLeft" state="frozen"/>
      <selection activeCell="AB21" sqref="AB21:AF21"/>
      <selection pane="bottomLeft" activeCell="AB21" sqref="AB21:AF21"/>
    </sheetView>
  </sheetViews>
  <sheetFormatPr defaultRowHeight="15" x14ac:dyDescent="0.25"/>
  <cols>
    <col min="1" max="1" width="3.7109375" style="306" customWidth="1"/>
    <col min="2" max="2" width="18.7109375" style="306" customWidth="1"/>
    <col min="3" max="3" width="100.7109375" style="319" customWidth="1"/>
    <col min="4" max="4" width="10.7109375" style="306" customWidth="1"/>
    <col min="5" max="5" width="10.7109375" style="307" customWidth="1"/>
    <col min="6" max="6" width="18.28515625" style="306" customWidth="1"/>
    <col min="7" max="16384" width="9.140625" style="306"/>
  </cols>
  <sheetData>
    <row r="1" spans="2:6" ht="15.75" thickBot="1" x14ac:dyDescent="0.3"/>
    <row r="2" spans="2:6" ht="15.75" thickBot="1" x14ac:dyDescent="0.3">
      <c r="B2" s="309" t="s">
        <v>97</v>
      </c>
      <c r="C2" s="309" t="s">
        <v>38</v>
      </c>
      <c r="D2" s="309" t="s">
        <v>4</v>
      </c>
      <c r="E2" s="310" t="s">
        <v>6</v>
      </c>
      <c r="F2" s="326" t="s">
        <v>25</v>
      </c>
    </row>
    <row r="3" spans="2:6" ht="90" x14ac:dyDescent="0.25">
      <c r="B3" s="304" t="s">
        <v>150</v>
      </c>
      <c r="C3" s="320" t="s">
        <v>152</v>
      </c>
      <c r="D3" s="304" t="s">
        <v>105</v>
      </c>
      <c r="E3" s="321">
        <v>2.16</v>
      </c>
      <c r="F3" s="327"/>
    </row>
    <row r="4" spans="2:6" ht="90" x14ac:dyDescent="0.25">
      <c r="B4" s="322" t="s">
        <v>153</v>
      </c>
      <c r="C4" s="323" t="s">
        <v>151</v>
      </c>
      <c r="D4" s="322" t="s">
        <v>105</v>
      </c>
      <c r="E4" s="324">
        <v>2.38</v>
      </c>
      <c r="F4" s="328"/>
    </row>
    <row r="5" spans="2:6" ht="45" x14ac:dyDescent="0.25">
      <c r="B5" s="322" t="s">
        <v>155</v>
      </c>
      <c r="C5" s="323" t="s">
        <v>154</v>
      </c>
      <c r="D5" s="322" t="s">
        <v>105</v>
      </c>
      <c r="E5" s="324">
        <v>0.66</v>
      </c>
      <c r="F5" s="328"/>
    </row>
    <row r="6" spans="2:6" ht="30" x14ac:dyDescent="0.25">
      <c r="B6" s="322" t="s">
        <v>157</v>
      </c>
      <c r="C6" s="323" t="s">
        <v>156</v>
      </c>
      <c r="D6" s="322" t="s">
        <v>105</v>
      </c>
      <c r="E6" s="324">
        <v>0.56999999999999995</v>
      </c>
      <c r="F6" s="328"/>
    </row>
    <row r="7" spans="2:6" ht="30" x14ac:dyDescent="0.25">
      <c r="B7" s="322" t="s">
        <v>158</v>
      </c>
      <c r="C7" s="323" t="s">
        <v>159</v>
      </c>
      <c r="D7" s="322" t="s">
        <v>105</v>
      </c>
      <c r="E7" s="324">
        <v>0.99</v>
      </c>
      <c r="F7" s="32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B1:N53"/>
  <sheetViews>
    <sheetView view="pageBreakPreview" topLeftCell="A43" zoomScale="70" zoomScaleNormal="85" zoomScaleSheetLayoutView="70" workbookViewId="0">
      <selection activeCell="C2" sqref="C2:F14"/>
    </sheetView>
  </sheetViews>
  <sheetFormatPr defaultRowHeight="12.75" x14ac:dyDescent="0.2"/>
  <cols>
    <col min="1" max="1" width="3.7109375" style="157" customWidth="1"/>
    <col min="2" max="2" width="15.7109375" style="157" customWidth="1"/>
    <col min="3" max="3" width="80.7109375" style="157" customWidth="1"/>
    <col min="4" max="4" width="8.7109375" style="202" customWidth="1"/>
    <col min="5" max="5" width="9.85546875" style="4" customWidth="1"/>
    <col min="6" max="9" width="10.7109375" style="4" customWidth="1"/>
    <col min="10" max="10" width="3.7109375" style="157" customWidth="1"/>
    <col min="11" max="257" width="9.140625" style="157"/>
    <col min="258" max="258" width="13.7109375" style="157" customWidth="1"/>
    <col min="259" max="259" width="42.7109375" style="157" bestFit="1" customWidth="1"/>
    <col min="260" max="260" width="8.7109375" style="157" customWidth="1"/>
    <col min="261" max="261" width="9.85546875" style="157" customWidth="1"/>
    <col min="262" max="265" width="10.7109375" style="157" customWidth="1"/>
    <col min="266" max="266" width="3.7109375" style="157" customWidth="1"/>
    <col min="267" max="513" width="9.140625" style="157"/>
    <col min="514" max="514" width="13.7109375" style="157" customWidth="1"/>
    <col min="515" max="515" width="42.7109375" style="157" bestFit="1" customWidth="1"/>
    <col min="516" max="516" width="8.7109375" style="157" customWidth="1"/>
    <col min="517" max="517" width="9.85546875" style="157" customWidth="1"/>
    <col min="518" max="521" width="10.7109375" style="157" customWidth="1"/>
    <col min="522" max="522" width="3.7109375" style="157" customWidth="1"/>
    <col min="523" max="769" width="9.140625" style="157"/>
    <col min="770" max="770" width="13.7109375" style="157" customWidth="1"/>
    <col min="771" max="771" width="42.7109375" style="157" bestFit="1" customWidth="1"/>
    <col min="772" max="772" width="8.7109375" style="157" customWidth="1"/>
    <col min="773" max="773" width="9.85546875" style="157" customWidth="1"/>
    <col min="774" max="777" width="10.7109375" style="157" customWidth="1"/>
    <col min="778" max="778" width="3.7109375" style="157" customWidth="1"/>
    <col min="779" max="1025" width="9.140625" style="157"/>
    <col min="1026" max="1026" width="13.7109375" style="157" customWidth="1"/>
    <col min="1027" max="1027" width="42.7109375" style="157" bestFit="1" customWidth="1"/>
    <col min="1028" max="1028" width="8.7109375" style="157" customWidth="1"/>
    <col min="1029" max="1029" width="9.85546875" style="157" customWidth="1"/>
    <col min="1030" max="1033" width="10.7109375" style="157" customWidth="1"/>
    <col min="1034" max="1034" width="3.7109375" style="157" customWidth="1"/>
    <col min="1035" max="1281" width="9.140625" style="157"/>
    <col min="1282" max="1282" width="13.7109375" style="157" customWidth="1"/>
    <col min="1283" max="1283" width="42.7109375" style="157" bestFit="1" customWidth="1"/>
    <col min="1284" max="1284" width="8.7109375" style="157" customWidth="1"/>
    <col min="1285" max="1285" width="9.85546875" style="157" customWidth="1"/>
    <col min="1286" max="1289" width="10.7109375" style="157" customWidth="1"/>
    <col min="1290" max="1290" width="3.7109375" style="157" customWidth="1"/>
    <col min="1291" max="1537" width="9.140625" style="157"/>
    <col min="1538" max="1538" width="13.7109375" style="157" customWidth="1"/>
    <col min="1539" max="1539" width="42.7109375" style="157" bestFit="1" customWidth="1"/>
    <col min="1540" max="1540" width="8.7109375" style="157" customWidth="1"/>
    <col min="1541" max="1541" width="9.85546875" style="157" customWidth="1"/>
    <col min="1542" max="1545" width="10.7109375" style="157" customWidth="1"/>
    <col min="1546" max="1546" width="3.7109375" style="157" customWidth="1"/>
    <col min="1547" max="1793" width="9.140625" style="157"/>
    <col min="1794" max="1794" width="13.7109375" style="157" customWidth="1"/>
    <col min="1795" max="1795" width="42.7109375" style="157" bestFit="1" customWidth="1"/>
    <col min="1796" max="1796" width="8.7109375" style="157" customWidth="1"/>
    <col min="1797" max="1797" width="9.85546875" style="157" customWidth="1"/>
    <col min="1798" max="1801" width="10.7109375" style="157" customWidth="1"/>
    <col min="1802" max="1802" width="3.7109375" style="157" customWidth="1"/>
    <col min="1803" max="2049" width="9.140625" style="157"/>
    <col min="2050" max="2050" width="13.7109375" style="157" customWidth="1"/>
    <col min="2051" max="2051" width="42.7109375" style="157" bestFit="1" customWidth="1"/>
    <col min="2052" max="2052" width="8.7109375" style="157" customWidth="1"/>
    <col min="2053" max="2053" width="9.85546875" style="157" customWidth="1"/>
    <col min="2054" max="2057" width="10.7109375" style="157" customWidth="1"/>
    <col min="2058" max="2058" width="3.7109375" style="157" customWidth="1"/>
    <col min="2059" max="2305" width="9.140625" style="157"/>
    <col min="2306" max="2306" width="13.7109375" style="157" customWidth="1"/>
    <col min="2307" max="2307" width="42.7109375" style="157" bestFit="1" customWidth="1"/>
    <col min="2308" max="2308" width="8.7109375" style="157" customWidth="1"/>
    <col min="2309" max="2309" width="9.85546875" style="157" customWidth="1"/>
    <col min="2310" max="2313" width="10.7109375" style="157" customWidth="1"/>
    <col min="2314" max="2314" width="3.7109375" style="157" customWidth="1"/>
    <col min="2315" max="2561" width="9.140625" style="157"/>
    <col min="2562" max="2562" width="13.7109375" style="157" customWidth="1"/>
    <col min="2563" max="2563" width="42.7109375" style="157" bestFit="1" customWidth="1"/>
    <col min="2564" max="2564" width="8.7109375" style="157" customWidth="1"/>
    <col min="2565" max="2565" width="9.85546875" style="157" customWidth="1"/>
    <col min="2566" max="2569" width="10.7109375" style="157" customWidth="1"/>
    <col min="2570" max="2570" width="3.7109375" style="157" customWidth="1"/>
    <col min="2571" max="2817" width="9.140625" style="157"/>
    <col min="2818" max="2818" width="13.7109375" style="157" customWidth="1"/>
    <col min="2819" max="2819" width="42.7109375" style="157" bestFit="1" customWidth="1"/>
    <col min="2820" max="2820" width="8.7109375" style="157" customWidth="1"/>
    <col min="2821" max="2821" width="9.85546875" style="157" customWidth="1"/>
    <col min="2822" max="2825" width="10.7109375" style="157" customWidth="1"/>
    <col min="2826" max="2826" width="3.7109375" style="157" customWidth="1"/>
    <col min="2827" max="3073" width="9.140625" style="157"/>
    <col min="3074" max="3074" width="13.7109375" style="157" customWidth="1"/>
    <col min="3075" max="3075" width="42.7109375" style="157" bestFit="1" customWidth="1"/>
    <col min="3076" max="3076" width="8.7109375" style="157" customWidth="1"/>
    <col min="3077" max="3077" width="9.85546875" style="157" customWidth="1"/>
    <col min="3078" max="3081" width="10.7109375" style="157" customWidth="1"/>
    <col min="3082" max="3082" width="3.7109375" style="157" customWidth="1"/>
    <col min="3083" max="3329" width="9.140625" style="157"/>
    <col min="3330" max="3330" width="13.7109375" style="157" customWidth="1"/>
    <col min="3331" max="3331" width="42.7109375" style="157" bestFit="1" customWidth="1"/>
    <col min="3332" max="3332" width="8.7109375" style="157" customWidth="1"/>
    <col min="3333" max="3333" width="9.85546875" style="157" customWidth="1"/>
    <col min="3334" max="3337" width="10.7109375" style="157" customWidth="1"/>
    <col min="3338" max="3338" width="3.7109375" style="157" customWidth="1"/>
    <col min="3339" max="3585" width="9.140625" style="157"/>
    <col min="3586" max="3586" width="13.7109375" style="157" customWidth="1"/>
    <col min="3587" max="3587" width="42.7109375" style="157" bestFit="1" customWidth="1"/>
    <col min="3588" max="3588" width="8.7109375" style="157" customWidth="1"/>
    <col min="3589" max="3589" width="9.85546875" style="157" customWidth="1"/>
    <col min="3590" max="3593" width="10.7109375" style="157" customWidth="1"/>
    <col min="3594" max="3594" width="3.7109375" style="157" customWidth="1"/>
    <col min="3595" max="3841" width="9.140625" style="157"/>
    <col min="3842" max="3842" width="13.7109375" style="157" customWidth="1"/>
    <col min="3843" max="3843" width="42.7109375" style="157" bestFit="1" customWidth="1"/>
    <col min="3844" max="3844" width="8.7109375" style="157" customWidth="1"/>
    <col min="3845" max="3845" width="9.85546875" style="157" customWidth="1"/>
    <col min="3846" max="3849" width="10.7109375" style="157" customWidth="1"/>
    <col min="3850" max="3850" width="3.7109375" style="157" customWidth="1"/>
    <col min="3851" max="4097" width="9.140625" style="157"/>
    <col min="4098" max="4098" width="13.7109375" style="157" customWidth="1"/>
    <col min="4099" max="4099" width="42.7109375" style="157" bestFit="1" customWidth="1"/>
    <col min="4100" max="4100" width="8.7109375" style="157" customWidth="1"/>
    <col min="4101" max="4101" width="9.85546875" style="157" customWidth="1"/>
    <col min="4102" max="4105" width="10.7109375" style="157" customWidth="1"/>
    <col min="4106" max="4106" width="3.7109375" style="157" customWidth="1"/>
    <col min="4107" max="4353" width="9.140625" style="157"/>
    <col min="4354" max="4354" width="13.7109375" style="157" customWidth="1"/>
    <col min="4355" max="4355" width="42.7109375" style="157" bestFit="1" customWidth="1"/>
    <col min="4356" max="4356" width="8.7109375" style="157" customWidth="1"/>
    <col min="4357" max="4357" width="9.85546875" style="157" customWidth="1"/>
    <col min="4358" max="4361" width="10.7109375" style="157" customWidth="1"/>
    <col min="4362" max="4362" width="3.7109375" style="157" customWidth="1"/>
    <col min="4363" max="4609" width="9.140625" style="157"/>
    <col min="4610" max="4610" width="13.7109375" style="157" customWidth="1"/>
    <col min="4611" max="4611" width="42.7109375" style="157" bestFit="1" customWidth="1"/>
    <col min="4612" max="4612" width="8.7109375" style="157" customWidth="1"/>
    <col min="4613" max="4613" width="9.85546875" style="157" customWidth="1"/>
    <col min="4614" max="4617" width="10.7109375" style="157" customWidth="1"/>
    <col min="4618" max="4618" width="3.7109375" style="157" customWidth="1"/>
    <col min="4619" max="4865" width="9.140625" style="157"/>
    <col min="4866" max="4866" width="13.7109375" style="157" customWidth="1"/>
    <col min="4867" max="4867" width="42.7109375" style="157" bestFit="1" customWidth="1"/>
    <col min="4868" max="4868" width="8.7109375" style="157" customWidth="1"/>
    <col min="4869" max="4869" width="9.85546875" style="157" customWidth="1"/>
    <col min="4870" max="4873" width="10.7109375" style="157" customWidth="1"/>
    <col min="4874" max="4874" width="3.7109375" style="157" customWidth="1"/>
    <col min="4875" max="5121" width="9.140625" style="157"/>
    <col min="5122" max="5122" width="13.7109375" style="157" customWidth="1"/>
    <col min="5123" max="5123" width="42.7109375" style="157" bestFit="1" customWidth="1"/>
    <col min="5124" max="5124" width="8.7109375" style="157" customWidth="1"/>
    <col min="5125" max="5125" width="9.85546875" style="157" customWidth="1"/>
    <col min="5126" max="5129" width="10.7109375" style="157" customWidth="1"/>
    <col min="5130" max="5130" width="3.7109375" style="157" customWidth="1"/>
    <col min="5131" max="5377" width="9.140625" style="157"/>
    <col min="5378" max="5378" width="13.7109375" style="157" customWidth="1"/>
    <col min="5379" max="5379" width="42.7109375" style="157" bestFit="1" customWidth="1"/>
    <col min="5380" max="5380" width="8.7109375" style="157" customWidth="1"/>
    <col min="5381" max="5381" width="9.85546875" style="157" customWidth="1"/>
    <col min="5382" max="5385" width="10.7109375" style="157" customWidth="1"/>
    <col min="5386" max="5386" width="3.7109375" style="157" customWidth="1"/>
    <col min="5387" max="5633" width="9.140625" style="157"/>
    <col min="5634" max="5634" width="13.7109375" style="157" customWidth="1"/>
    <col min="5635" max="5635" width="42.7109375" style="157" bestFit="1" customWidth="1"/>
    <col min="5636" max="5636" width="8.7109375" style="157" customWidth="1"/>
    <col min="5637" max="5637" width="9.85546875" style="157" customWidth="1"/>
    <col min="5638" max="5641" width="10.7109375" style="157" customWidth="1"/>
    <col min="5642" max="5642" width="3.7109375" style="157" customWidth="1"/>
    <col min="5643" max="5889" width="9.140625" style="157"/>
    <col min="5890" max="5890" width="13.7109375" style="157" customWidth="1"/>
    <col min="5891" max="5891" width="42.7109375" style="157" bestFit="1" customWidth="1"/>
    <col min="5892" max="5892" width="8.7109375" style="157" customWidth="1"/>
    <col min="5893" max="5893" width="9.85546875" style="157" customWidth="1"/>
    <col min="5894" max="5897" width="10.7109375" style="157" customWidth="1"/>
    <col min="5898" max="5898" width="3.7109375" style="157" customWidth="1"/>
    <col min="5899" max="6145" width="9.140625" style="157"/>
    <col min="6146" max="6146" width="13.7109375" style="157" customWidth="1"/>
    <col min="6147" max="6147" width="42.7109375" style="157" bestFit="1" customWidth="1"/>
    <col min="6148" max="6148" width="8.7109375" style="157" customWidth="1"/>
    <col min="6149" max="6149" width="9.85546875" style="157" customWidth="1"/>
    <col min="6150" max="6153" width="10.7109375" style="157" customWidth="1"/>
    <col min="6154" max="6154" width="3.7109375" style="157" customWidth="1"/>
    <col min="6155" max="6401" width="9.140625" style="157"/>
    <col min="6402" max="6402" width="13.7109375" style="157" customWidth="1"/>
    <col min="6403" max="6403" width="42.7109375" style="157" bestFit="1" customWidth="1"/>
    <col min="6404" max="6404" width="8.7109375" style="157" customWidth="1"/>
    <col min="6405" max="6405" width="9.85546875" style="157" customWidth="1"/>
    <col min="6406" max="6409" width="10.7109375" style="157" customWidth="1"/>
    <col min="6410" max="6410" width="3.7109375" style="157" customWidth="1"/>
    <col min="6411" max="6657" width="9.140625" style="157"/>
    <col min="6658" max="6658" width="13.7109375" style="157" customWidth="1"/>
    <col min="6659" max="6659" width="42.7109375" style="157" bestFit="1" customWidth="1"/>
    <col min="6660" max="6660" width="8.7109375" style="157" customWidth="1"/>
    <col min="6661" max="6661" width="9.85546875" style="157" customWidth="1"/>
    <col min="6662" max="6665" width="10.7109375" style="157" customWidth="1"/>
    <col min="6666" max="6666" width="3.7109375" style="157" customWidth="1"/>
    <col min="6667" max="6913" width="9.140625" style="157"/>
    <col min="6914" max="6914" width="13.7109375" style="157" customWidth="1"/>
    <col min="6915" max="6915" width="42.7109375" style="157" bestFit="1" customWidth="1"/>
    <col min="6916" max="6916" width="8.7109375" style="157" customWidth="1"/>
    <col min="6917" max="6917" width="9.85546875" style="157" customWidth="1"/>
    <col min="6918" max="6921" width="10.7109375" style="157" customWidth="1"/>
    <col min="6922" max="6922" width="3.7109375" style="157" customWidth="1"/>
    <col min="6923" max="7169" width="9.140625" style="157"/>
    <col min="7170" max="7170" width="13.7109375" style="157" customWidth="1"/>
    <col min="7171" max="7171" width="42.7109375" style="157" bestFit="1" customWidth="1"/>
    <col min="7172" max="7172" width="8.7109375" style="157" customWidth="1"/>
    <col min="7173" max="7173" width="9.85546875" style="157" customWidth="1"/>
    <col min="7174" max="7177" width="10.7109375" style="157" customWidth="1"/>
    <col min="7178" max="7178" width="3.7109375" style="157" customWidth="1"/>
    <col min="7179" max="7425" width="9.140625" style="157"/>
    <col min="7426" max="7426" width="13.7109375" style="157" customWidth="1"/>
    <col min="7427" max="7427" width="42.7109375" style="157" bestFit="1" customWidth="1"/>
    <col min="7428" max="7428" width="8.7109375" style="157" customWidth="1"/>
    <col min="7429" max="7429" width="9.85546875" style="157" customWidth="1"/>
    <col min="7430" max="7433" width="10.7109375" style="157" customWidth="1"/>
    <col min="7434" max="7434" width="3.7109375" style="157" customWidth="1"/>
    <col min="7435" max="7681" width="9.140625" style="157"/>
    <col min="7682" max="7682" width="13.7109375" style="157" customWidth="1"/>
    <col min="7683" max="7683" width="42.7109375" style="157" bestFit="1" customWidth="1"/>
    <col min="7684" max="7684" width="8.7109375" style="157" customWidth="1"/>
    <col min="7685" max="7685" width="9.85546875" style="157" customWidth="1"/>
    <col min="7686" max="7689" width="10.7109375" style="157" customWidth="1"/>
    <col min="7690" max="7690" width="3.7109375" style="157" customWidth="1"/>
    <col min="7691" max="7937" width="9.140625" style="157"/>
    <col min="7938" max="7938" width="13.7109375" style="157" customWidth="1"/>
    <col min="7939" max="7939" width="42.7109375" style="157" bestFit="1" customWidth="1"/>
    <col min="7940" max="7940" width="8.7109375" style="157" customWidth="1"/>
    <col min="7941" max="7941" width="9.85546875" style="157" customWidth="1"/>
    <col min="7942" max="7945" width="10.7109375" style="157" customWidth="1"/>
    <col min="7946" max="7946" width="3.7109375" style="157" customWidth="1"/>
    <col min="7947" max="8193" width="9.140625" style="157"/>
    <col min="8194" max="8194" width="13.7109375" style="157" customWidth="1"/>
    <col min="8195" max="8195" width="42.7109375" style="157" bestFit="1" customWidth="1"/>
    <col min="8196" max="8196" width="8.7109375" style="157" customWidth="1"/>
    <col min="8197" max="8197" width="9.85546875" style="157" customWidth="1"/>
    <col min="8198" max="8201" width="10.7109375" style="157" customWidth="1"/>
    <col min="8202" max="8202" width="3.7109375" style="157" customWidth="1"/>
    <col min="8203" max="8449" width="9.140625" style="157"/>
    <col min="8450" max="8450" width="13.7109375" style="157" customWidth="1"/>
    <col min="8451" max="8451" width="42.7109375" style="157" bestFit="1" customWidth="1"/>
    <col min="8452" max="8452" width="8.7109375" style="157" customWidth="1"/>
    <col min="8453" max="8453" width="9.85546875" style="157" customWidth="1"/>
    <col min="8454" max="8457" width="10.7109375" style="157" customWidth="1"/>
    <col min="8458" max="8458" width="3.7109375" style="157" customWidth="1"/>
    <col min="8459" max="8705" width="9.140625" style="157"/>
    <col min="8706" max="8706" width="13.7109375" style="157" customWidth="1"/>
    <col min="8707" max="8707" width="42.7109375" style="157" bestFit="1" customWidth="1"/>
    <col min="8708" max="8708" width="8.7109375" style="157" customWidth="1"/>
    <col min="8709" max="8709" width="9.85546875" style="157" customWidth="1"/>
    <col min="8710" max="8713" width="10.7109375" style="157" customWidth="1"/>
    <col min="8714" max="8714" width="3.7109375" style="157" customWidth="1"/>
    <col min="8715" max="8961" width="9.140625" style="157"/>
    <col min="8962" max="8962" width="13.7109375" style="157" customWidth="1"/>
    <col min="8963" max="8963" width="42.7109375" style="157" bestFit="1" customWidth="1"/>
    <col min="8964" max="8964" width="8.7109375" style="157" customWidth="1"/>
    <col min="8965" max="8965" width="9.85546875" style="157" customWidth="1"/>
    <col min="8966" max="8969" width="10.7109375" style="157" customWidth="1"/>
    <col min="8970" max="8970" width="3.7109375" style="157" customWidth="1"/>
    <col min="8971" max="9217" width="9.140625" style="157"/>
    <col min="9218" max="9218" width="13.7109375" style="157" customWidth="1"/>
    <col min="9219" max="9219" width="42.7109375" style="157" bestFit="1" customWidth="1"/>
    <col min="9220" max="9220" width="8.7109375" style="157" customWidth="1"/>
    <col min="9221" max="9221" width="9.85546875" style="157" customWidth="1"/>
    <col min="9222" max="9225" width="10.7109375" style="157" customWidth="1"/>
    <col min="9226" max="9226" width="3.7109375" style="157" customWidth="1"/>
    <col min="9227" max="9473" width="9.140625" style="157"/>
    <col min="9474" max="9474" width="13.7109375" style="157" customWidth="1"/>
    <col min="9475" max="9475" width="42.7109375" style="157" bestFit="1" customWidth="1"/>
    <col min="9476" max="9476" width="8.7109375" style="157" customWidth="1"/>
    <col min="9477" max="9477" width="9.85546875" style="157" customWidth="1"/>
    <col min="9478" max="9481" width="10.7109375" style="157" customWidth="1"/>
    <col min="9482" max="9482" width="3.7109375" style="157" customWidth="1"/>
    <col min="9483" max="9729" width="9.140625" style="157"/>
    <col min="9730" max="9730" width="13.7109375" style="157" customWidth="1"/>
    <col min="9731" max="9731" width="42.7109375" style="157" bestFit="1" customWidth="1"/>
    <col min="9732" max="9732" width="8.7109375" style="157" customWidth="1"/>
    <col min="9733" max="9733" width="9.85546875" style="157" customWidth="1"/>
    <col min="9734" max="9737" width="10.7109375" style="157" customWidth="1"/>
    <col min="9738" max="9738" width="3.7109375" style="157" customWidth="1"/>
    <col min="9739" max="9985" width="9.140625" style="157"/>
    <col min="9986" max="9986" width="13.7109375" style="157" customWidth="1"/>
    <col min="9987" max="9987" width="42.7109375" style="157" bestFit="1" customWidth="1"/>
    <col min="9988" max="9988" width="8.7109375" style="157" customWidth="1"/>
    <col min="9989" max="9989" width="9.85546875" style="157" customWidth="1"/>
    <col min="9990" max="9993" width="10.7109375" style="157" customWidth="1"/>
    <col min="9994" max="9994" width="3.7109375" style="157" customWidth="1"/>
    <col min="9995" max="10241" width="9.140625" style="157"/>
    <col min="10242" max="10242" width="13.7109375" style="157" customWidth="1"/>
    <col min="10243" max="10243" width="42.7109375" style="157" bestFit="1" customWidth="1"/>
    <col min="10244" max="10244" width="8.7109375" style="157" customWidth="1"/>
    <col min="10245" max="10245" width="9.85546875" style="157" customWidth="1"/>
    <col min="10246" max="10249" width="10.7109375" style="157" customWidth="1"/>
    <col min="10250" max="10250" width="3.7109375" style="157" customWidth="1"/>
    <col min="10251" max="10497" width="9.140625" style="157"/>
    <col min="10498" max="10498" width="13.7109375" style="157" customWidth="1"/>
    <col min="10499" max="10499" width="42.7109375" style="157" bestFit="1" customWidth="1"/>
    <col min="10500" max="10500" width="8.7109375" style="157" customWidth="1"/>
    <col min="10501" max="10501" width="9.85546875" style="157" customWidth="1"/>
    <col min="10502" max="10505" width="10.7109375" style="157" customWidth="1"/>
    <col min="10506" max="10506" width="3.7109375" style="157" customWidth="1"/>
    <col min="10507" max="10753" width="9.140625" style="157"/>
    <col min="10754" max="10754" width="13.7109375" style="157" customWidth="1"/>
    <col min="10755" max="10755" width="42.7109375" style="157" bestFit="1" customWidth="1"/>
    <col min="10756" max="10756" width="8.7109375" style="157" customWidth="1"/>
    <col min="10757" max="10757" width="9.85546875" style="157" customWidth="1"/>
    <col min="10758" max="10761" width="10.7109375" style="157" customWidth="1"/>
    <col min="10762" max="10762" width="3.7109375" style="157" customWidth="1"/>
    <col min="10763" max="11009" width="9.140625" style="157"/>
    <col min="11010" max="11010" width="13.7109375" style="157" customWidth="1"/>
    <col min="11011" max="11011" width="42.7109375" style="157" bestFit="1" customWidth="1"/>
    <col min="11012" max="11012" width="8.7109375" style="157" customWidth="1"/>
    <col min="11013" max="11013" width="9.85546875" style="157" customWidth="1"/>
    <col min="11014" max="11017" width="10.7109375" style="157" customWidth="1"/>
    <col min="11018" max="11018" width="3.7109375" style="157" customWidth="1"/>
    <col min="11019" max="11265" width="9.140625" style="157"/>
    <col min="11266" max="11266" width="13.7109375" style="157" customWidth="1"/>
    <col min="11267" max="11267" width="42.7109375" style="157" bestFit="1" customWidth="1"/>
    <col min="11268" max="11268" width="8.7109375" style="157" customWidth="1"/>
    <col min="11269" max="11269" width="9.85546875" style="157" customWidth="1"/>
    <col min="11270" max="11273" width="10.7109375" style="157" customWidth="1"/>
    <col min="11274" max="11274" width="3.7109375" style="157" customWidth="1"/>
    <col min="11275" max="11521" width="9.140625" style="157"/>
    <col min="11522" max="11522" width="13.7109375" style="157" customWidth="1"/>
    <col min="11523" max="11523" width="42.7109375" style="157" bestFit="1" customWidth="1"/>
    <col min="11524" max="11524" width="8.7109375" style="157" customWidth="1"/>
    <col min="11525" max="11525" width="9.85546875" style="157" customWidth="1"/>
    <col min="11526" max="11529" width="10.7109375" style="157" customWidth="1"/>
    <col min="11530" max="11530" width="3.7109375" style="157" customWidth="1"/>
    <col min="11531" max="11777" width="9.140625" style="157"/>
    <col min="11778" max="11778" width="13.7109375" style="157" customWidth="1"/>
    <col min="11779" max="11779" width="42.7109375" style="157" bestFit="1" customWidth="1"/>
    <col min="11780" max="11780" width="8.7109375" style="157" customWidth="1"/>
    <col min="11781" max="11781" width="9.85546875" style="157" customWidth="1"/>
    <col min="11782" max="11785" width="10.7109375" style="157" customWidth="1"/>
    <col min="11786" max="11786" width="3.7109375" style="157" customWidth="1"/>
    <col min="11787" max="12033" width="9.140625" style="157"/>
    <col min="12034" max="12034" width="13.7109375" style="157" customWidth="1"/>
    <col min="12035" max="12035" width="42.7109375" style="157" bestFit="1" customWidth="1"/>
    <col min="12036" max="12036" width="8.7109375" style="157" customWidth="1"/>
    <col min="12037" max="12037" width="9.85546875" style="157" customWidth="1"/>
    <col min="12038" max="12041" width="10.7109375" style="157" customWidth="1"/>
    <col min="12042" max="12042" width="3.7109375" style="157" customWidth="1"/>
    <col min="12043" max="12289" width="9.140625" style="157"/>
    <col min="12290" max="12290" width="13.7109375" style="157" customWidth="1"/>
    <col min="12291" max="12291" width="42.7109375" style="157" bestFit="1" customWidth="1"/>
    <col min="12292" max="12292" width="8.7109375" style="157" customWidth="1"/>
    <col min="12293" max="12293" width="9.85546875" style="157" customWidth="1"/>
    <col min="12294" max="12297" width="10.7109375" style="157" customWidth="1"/>
    <col min="12298" max="12298" width="3.7109375" style="157" customWidth="1"/>
    <col min="12299" max="12545" width="9.140625" style="157"/>
    <col min="12546" max="12546" width="13.7109375" style="157" customWidth="1"/>
    <col min="12547" max="12547" width="42.7109375" style="157" bestFit="1" customWidth="1"/>
    <col min="12548" max="12548" width="8.7109375" style="157" customWidth="1"/>
    <col min="12549" max="12549" width="9.85546875" style="157" customWidth="1"/>
    <col min="12550" max="12553" width="10.7109375" style="157" customWidth="1"/>
    <col min="12554" max="12554" width="3.7109375" style="157" customWidth="1"/>
    <col min="12555" max="12801" width="9.140625" style="157"/>
    <col min="12802" max="12802" width="13.7109375" style="157" customWidth="1"/>
    <col min="12803" max="12803" width="42.7109375" style="157" bestFit="1" customWidth="1"/>
    <col min="12804" max="12804" width="8.7109375" style="157" customWidth="1"/>
    <col min="12805" max="12805" width="9.85546875" style="157" customWidth="1"/>
    <col min="12806" max="12809" width="10.7109375" style="157" customWidth="1"/>
    <col min="12810" max="12810" width="3.7109375" style="157" customWidth="1"/>
    <col min="12811" max="13057" width="9.140625" style="157"/>
    <col min="13058" max="13058" width="13.7109375" style="157" customWidth="1"/>
    <col min="13059" max="13059" width="42.7109375" style="157" bestFit="1" customWidth="1"/>
    <col min="13060" max="13060" width="8.7109375" style="157" customWidth="1"/>
    <col min="13061" max="13061" width="9.85546875" style="157" customWidth="1"/>
    <col min="13062" max="13065" width="10.7109375" style="157" customWidth="1"/>
    <col min="13066" max="13066" width="3.7109375" style="157" customWidth="1"/>
    <col min="13067" max="13313" width="9.140625" style="157"/>
    <col min="13314" max="13314" width="13.7109375" style="157" customWidth="1"/>
    <col min="13315" max="13315" width="42.7109375" style="157" bestFit="1" customWidth="1"/>
    <col min="13316" max="13316" width="8.7109375" style="157" customWidth="1"/>
    <col min="13317" max="13317" width="9.85546875" style="157" customWidth="1"/>
    <col min="13318" max="13321" width="10.7109375" style="157" customWidth="1"/>
    <col min="13322" max="13322" width="3.7109375" style="157" customWidth="1"/>
    <col min="13323" max="13569" width="9.140625" style="157"/>
    <col min="13570" max="13570" width="13.7109375" style="157" customWidth="1"/>
    <col min="13571" max="13571" width="42.7109375" style="157" bestFit="1" customWidth="1"/>
    <col min="13572" max="13572" width="8.7109375" style="157" customWidth="1"/>
    <col min="13573" max="13573" width="9.85546875" style="157" customWidth="1"/>
    <col min="13574" max="13577" width="10.7109375" style="157" customWidth="1"/>
    <col min="13578" max="13578" width="3.7109375" style="157" customWidth="1"/>
    <col min="13579" max="13825" width="9.140625" style="157"/>
    <col min="13826" max="13826" width="13.7109375" style="157" customWidth="1"/>
    <col min="13827" max="13827" width="42.7109375" style="157" bestFit="1" customWidth="1"/>
    <col min="13828" max="13828" width="8.7109375" style="157" customWidth="1"/>
    <col min="13829" max="13829" width="9.85546875" style="157" customWidth="1"/>
    <col min="13830" max="13833" width="10.7109375" style="157" customWidth="1"/>
    <col min="13834" max="13834" width="3.7109375" style="157" customWidth="1"/>
    <col min="13835" max="14081" width="9.140625" style="157"/>
    <col min="14082" max="14082" width="13.7109375" style="157" customWidth="1"/>
    <col min="14083" max="14083" width="42.7109375" style="157" bestFit="1" customWidth="1"/>
    <col min="14084" max="14084" width="8.7109375" style="157" customWidth="1"/>
    <col min="14085" max="14085" width="9.85546875" style="157" customWidth="1"/>
    <col min="14086" max="14089" width="10.7109375" style="157" customWidth="1"/>
    <col min="14090" max="14090" width="3.7109375" style="157" customWidth="1"/>
    <col min="14091" max="14337" width="9.140625" style="157"/>
    <col min="14338" max="14338" width="13.7109375" style="157" customWidth="1"/>
    <col min="14339" max="14339" width="42.7109375" style="157" bestFit="1" customWidth="1"/>
    <col min="14340" max="14340" width="8.7109375" style="157" customWidth="1"/>
    <col min="14341" max="14341" width="9.85546875" style="157" customWidth="1"/>
    <col min="14342" max="14345" width="10.7109375" style="157" customWidth="1"/>
    <col min="14346" max="14346" width="3.7109375" style="157" customWidth="1"/>
    <col min="14347" max="14593" width="9.140625" style="157"/>
    <col min="14594" max="14594" width="13.7109375" style="157" customWidth="1"/>
    <col min="14595" max="14595" width="42.7109375" style="157" bestFit="1" customWidth="1"/>
    <col min="14596" max="14596" width="8.7109375" style="157" customWidth="1"/>
    <col min="14597" max="14597" width="9.85546875" style="157" customWidth="1"/>
    <col min="14598" max="14601" width="10.7109375" style="157" customWidth="1"/>
    <col min="14602" max="14602" width="3.7109375" style="157" customWidth="1"/>
    <col min="14603" max="14849" width="9.140625" style="157"/>
    <col min="14850" max="14850" width="13.7109375" style="157" customWidth="1"/>
    <col min="14851" max="14851" width="42.7109375" style="157" bestFit="1" customWidth="1"/>
    <col min="14852" max="14852" width="8.7109375" style="157" customWidth="1"/>
    <col min="14853" max="14853" width="9.85546875" style="157" customWidth="1"/>
    <col min="14854" max="14857" width="10.7109375" style="157" customWidth="1"/>
    <col min="14858" max="14858" width="3.7109375" style="157" customWidth="1"/>
    <col min="14859" max="15105" width="9.140625" style="157"/>
    <col min="15106" max="15106" width="13.7109375" style="157" customWidth="1"/>
    <col min="15107" max="15107" width="42.7109375" style="157" bestFit="1" customWidth="1"/>
    <col min="15108" max="15108" width="8.7109375" style="157" customWidth="1"/>
    <col min="15109" max="15109" width="9.85546875" style="157" customWidth="1"/>
    <col min="15110" max="15113" width="10.7109375" style="157" customWidth="1"/>
    <col min="15114" max="15114" width="3.7109375" style="157" customWidth="1"/>
    <col min="15115" max="15361" width="9.140625" style="157"/>
    <col min="15362" max="15362" width="13.7109375" style="157" customWidth="1"/>
    <col min="15363" max="15363" width="42.7109375" style="157" bestFit="1" customWidth="1"/>
    <col min="15364" max="15364" width="8.7109375" style="157" customWidth="1"/>
    <col min="15365" max="15365" width="9.85546875" style="157" customWidth="1"/>
    <col min="15366" max="15369" width="10.7109375" style="157" customWidth="1"/>
    <col min="15370" max="15370" width="3.7109375" style="157" customWidth="1"/>
    <col min="15371" max="15617" width="9.140625" style="157"/>
    <col min="15618" max="15618" width="13.7109375" style="157" customWidth="1"/>
    <col min="15619" max="15619" width="42.7109375" style="157" bestFit="1" customWidth="1"/>
    <col min="15620" max="15620" width="8.7109375" style="157" customWidth="1"/>
    <col min="15621" max="15621" width="9.85546875" style="157" customWidth="1"/>
    <col min="15622" max="15625" width="10.7109375" style="157" customWidth="1"/>
    <col min="15626" max="15626" width="3.7109375" style="157" customWidth="1"/>
    <col min="15627" max="15873" width="9.140625" style="157"/>
    <col min="15874" max="15874" width="13.7109375" style="157" customWidth="1"/>
    <col min="15875" max="15875" width="42.7109375" style="157" bestFit="1" customWidth="1"/>
    <col min="15876" max="15876" width="8.7109375" style="157" customWidth="1"/>
    <col min="15877" max="15877" width="9.85546875" style="157" customWidth="1"/>
    <col min="15878" max="15881" width="10.7109375" style="157" customWidth="1"/>
    <col min="15882" max="15882" width="3.7109375" style="157" customWidth="1"/>
    <col min="15883" max="16129" width="9.140625" style="157"/>
    <col min="16130" max="16130" width="13.7109375" style="157" customWidth="1"/>
    <col min="16131" max="16131" width="42.7109375" style="157" bestFit="1" customWidth="1"/>
    <col min="16132" max="16132" width="8.7109375" style="157" customWidth="1"/>
    <col min="16133" max="16133" width="9.85546875" style="157" customWidth="1"/>
    <col min="16134" max="16137" width="10.7109375" style="157" customWidth="1"/>
    <col min="16138" max="16138" width="3.7109375" style="157" customWidth="1"/>
    <col min="16139" max="16384" width="9.140625" style="157"/>
  </cols>
  <sheetData>
    <row r="1" spans="2:9" ht="13.5" thickBot="1" x14ac:dyDescent="0.25">
      <c r="C1" s="158"/>
      <c r="D1" s="159"/>
    </row>
    <row r="2" spans="2:9" ht="15.75" customHeight="1" x14ac:dyDescent="0.2">
      <c r="B2" s="488" t="s">
        <v>180</v>
      </c>
      <c r="C2" s="501" t="s">
        <v>246</v>
      </c>
      <c r="D2" s="492"/>
      <c r="E2" s="492"/>
      <c r="F2" s="502"/>
      <c r="G2" s="344"/>
      <c r="H2" s="344"/>
      <c r="I2" s="344"/>
    </row>
    <row r="3" spans="2:9" ht="15.75" customHeight="1" thickBot="1" x14ac:dyDescent="0.25">
      <c r="B3" s="489"/>
      <c r="C3" s="494"/>
      <c r="D3" s="495"/>
      <c r="E3" s="495"/>
      <c r="F3" s="503"/>
      <c r="G3" s="344"/>
      <c r="H3" s="344"/>
      <c r="I3" s="344"/>
    </row>
    <row r="4" spans="2:9" ht="15.75" customHeight="1" x14ac:dyDescent="0.2">
      <c r="C4" s="494"/>
      <c r="D4" s="495"/>
      <c r="E4" s="495"/>
      <c r="F4" s="503"/>
      <c r="G4" s="344"/>
      <c r="H4" s="344"/>
      <c r="I4" s="344"/>
    </row>
    <row r="5" spans="2:9" ht="15.75" customHeight="1" x14ac:dyDescent="0.2">
      <c r="C5" s="494"/>
      <c r="D5" s="495"/>
      <c r="E5" s="495"/>
      <c r="F5" s="503"/>
      <c r="G5" s="344"/>
      <c r="H5" s="344"/>
      <c r="I5" s="344"/>
    </row>
    <row r="6" spans="2:9" ht="15.75" customHeight="1" x14ac:dyDescent="0.2">
      <c r="C6" s="494"/>
      <c r="D6" s="495"/>
      <c r="E6" s="495"/>
      <c r="F6" s="503"/>
      <c r="G6" s="344"/>
      <c r="H6" s="344"/>
      <c r="I6" s="344"/>
    </row>
    <row r="7" spans="2:9" ht="15.75" customHeight="1" x14ac:dyDescent="0.2">
      <c r="C7" s="494"/>
      <c r="D7" s="495"/>
      <c r="E7" s="495"/>
      <c r="F7" s="503"/>
      <c r="G7" s="344"/>
      <c r="H7" s="344"/>
      <c r="I7" s="344"/>
    </row>
    <row r="8" spans="2:9" ht="15.75" customHeight="1" x14ac:dyDescent="0.2">
      <c r="C8" s="494"/>
      <c r="D8" s="495"/>
      <c r="E8" s="495"/>
      <c r="F8" s="503"/>
      <c r="G8" s="344"/>
      <c r="H8" s="344"/>
      <c r="I8" s="344"/>
    </row>
    <row r="9" spans="2:9" ht="15.75" customHeight="1" x14ac:dyDescent="0.2">
      <c r="C9" s="494"/>
      <c r="D9" s="495"/>
      <c r="E9" s="495"/>
      <c r="F9" s="503"/>
      <c r="G9" s="344"/>
      <c r="H9" s="344"/>
      <c r="I9" s="344"/>
    </row>
    <row r="10" spans="2:9" ht="15.75" customHeight="1" x14ac:dyDescent="0.2">
      <c r="C10" s="494"/>
      <c r="D10" s="495"/>
      <c r="E10" s="495"/>
      <c r="F10" s="503"/>
      <c r="G10" s="344"/>
      <c r="H10" s="344"/>
      <c r="I10" s="344"/>
    </row>
    <row r="11" spans="2:9" ht="15.75" customHeight="1" x14ac:dyDescent="0.2">
      <c r="C11" s="494"/>
      <c r="D11" s="495"/>
      <c r="E11" s="495"/>
      <c r="F11" s="503"/>
      <c r="G11" s="344"/>
      <c r="H11" s="344"/>
      <c r="I11" s="344"/>
    </row>
    <row r="12" spans="2:9" ht="15.75" customHeight="1" x14ac:dyDescent="0.2">
      <c r="C12" s="494"/>
      <c r="D12" s="495"/>
      <c r="E12" s="495"/>
      <c r="F12" s="503"/>
      <c r="G12" s="344"/>
      <c r="H12" s="344"/>
      <c r="I12" s="344"/>
    </row>
    <row r="13" spans="2:9" ht="15.75" customHeight="1" x14ac:dyDescent="0.2">
      <c r="C13" s="497"/>
      <c r="D13" s="498"/>
      <c r="E13" s="498"/>
      <c r="F13" s="504"/>
      <c r="G13" s="344"/>
      <c r="H13" s="344"/>
      <c r="I13" s="344"/>
    </row>
    <row r="14" spans="2:9" ht="13.5" thickBot="1" x14ac:dyDescent="0.25"/>
    <row r="15" spans="2:9" s="160" customFormat="1" ht="13.5" thickBot="1" x14ac:dyDescent="0.25">
      <c r="C15" s="160" t="s">
        <v>0</v>
      </c>
      <c r="D15" s="161"/>
      <c r="E15" s="8"/>
      <c r="F15" s="8"/>
      <c r="G15" s="9" t="s">
        <v>1</v>
      </c>
      <c r="H15" s="10">
        <v>1</v>
      </c>
      <c r="I15" s="8"/>
    </row>
    <row r="16" spans="2:9" ht="13.5" thickBot="1" x14ac:dyDescent="0.25">
      <c r="C16" s="160"/>
      <c r="G16" s="9"/>
      <c r="H16" s="10"/>
    </row>
    <row r="17" spans="2:14" ht="13.5" thickBot="1" x14ac:dyDescent="0.25">
      <c r="C17" s="160"/>
      <c r="G17" s="9"/>
      <c r="H17" s="10"/>
    </row>
    <row r="18" spans="2:14" ht="13.5" thickBot="1" x14ac:dyDescent="0.25"/>
    <row r="19" spans="2:14" s="164" customFormat="1" x14ac:dyDescent="0.2">
      <c r="B19" s="162" t="s">
        <v>2</v>
      </c>
      <c r="C19" s="163" t="s">
        <v>3</v>
      </c>
      <c r="D19" s="163" t="s">
        <v>4</v>
      </c>
      <c r="E19" s="13" t="s">
        <v>5</v>
      </c>
      <c r="F19" s="14" t="s">
        <v>6</v>
      </c>
      <c r="G19" s="13" t="s">
        <v>6</v>
      </c>
      <c r="H19" s="13" t="s">
        <v>7</v>
      </c>
      <c r="I19" s="13" t="s">
        <v>8</v>
      </c>
    </row>
    <row r="20" spans="2:14" s="164" customFormat="1" ht="33" thickBot="1" x14ac:dyDescent="0.25">
      <c r="B20" s="203" t="s">
        <v>9</v>
      </c>
      <c r="C20" s="165"/>
      <c r="D20" s="165"/>
      <c r="E20" s="19"/>
      <c r="F20" s="20" t="s">
        <v>29</v>
      </c>
      <c r="G20" s="21" t="s">
        <v>30</v>
      </c>
      <c r="H20" s="19"/>
      <c r="I20" s="19"/>
    </row>
    <row r="21" spans="2:14" s="164" customFormat="1" ht="13.5" thickBot="1" x14ac:dyDescent="0.25">
      <c r="B21" s="166"/>
      <c r="C21" s="167" t="s">
        <v>13</v>
      </c>
      <c r="D21" s="168"/>
      <c r="E21" s="24"/>
      <c r="F21" s="24"/>
      <c r="G21" s="24"/>
      <c r="H21" s="24"/>
      <c r="I21" s="26"/>
    </row>
    <row r="22" spans="2:14" s="173" customFormat="1" x14ac:dyDescent="0.2">
      <c r="B22" s="169"/>
      <c r="C22" s="170"/>
      <c r="D22" s="171"/>
      <c r="E22" s="172"/>
      <c r="F22" s="172"/>
      <c r="G22" s="172"/>
      <c r="H22" s="78"/>
      <c r="I22" s="140"/>
    </row>
    <row r="23" spans="2:14" s="176" customFormat="1" x14ac:dyDescent="0.2">
      <c r="B23" s="174"/>
      <c r="C23" s="174"/>
      <c r="D23" s="85"/>
      <c r="E23" s="175"/>
      <c r="F23" s="175"/>
      <c r="G23" s="175"/>
      <c r="H23" s="61"/>
      <c r="I23" s="62"/>
      <c r="K23" s="177"/>
      <c r="L23" s="178"/>
      <c r="M23" s="204"/>
      <c r="N23" s="204"/>
    </row>
    <row r="24" spans="2:14" x14ac:dyDescent="0.2">
      <c r="B24" s="179"/>
      <c r="C24" s="180"/>
      <c r="D24" s="32"/>
      <c r="E24" s="181"/>
      <c r="F24" s="181"/>
      <c r="G24" s="181"/>
      <c r="H24" s="34"/>
      <c r="I24" s="35"/>
      <c r="K24" s="182"/>
    </row>
    <row r="25" spans="2:14" x14ac:dyDescent="0.2">
      <c r="B25" s="179"/>
      <c r="C25" s="179"/>
      <c r="D25" s="32"/>
      <c r="E25" s="40"/>
      <c r="F25" s="40"/>
      <c r="G25" s="40"/>
      <c r="H25" s="34"/>
      <c r="I25" s="35"/>
      <c r="K25" s="182"/>
    </row>
    <row r="26" spans="2:14" ht="13.5" thickBot="1" x14ac:dyDescent="0.25">
      <c r="B26" s="183"/>
      <c r="C26" s="184"/>
      <c r="D26" s="185"/>
      <c r="E26" s="74"/>
      <c r="F26" s="74"/>
      <c r="G26" s="74"/>
      <c r="H26" s="74"/>
      <c r="I26" s="142"/>
    </row>
    <row r="27" spans="2:14" ht="13.5" thickBot="1" x14ac:dyDescent="0.25">
      <c r="B27" s="186"/>
      <c r="C27" s="187" t="s">
        <v>14</v>
      </c>
      <c r="D27" s="188"/>
      <c r="E27" s="49"/>
      <c r="F27" s="49"/>
      <c r="G27" s="49"/>
      <c r="H27" s="51" t="s">
        <v>15</v>
      </c>
      <c r="I27" s="10">
        <f>SUM(I22:I26)</f>
        <v>0</v>
      </c>
    </row>
    <row r="28" spans="2:14" ht="13.5" thickBot="1" x14ac:dyDescent="0.25">
      <c r="B28" s="186"/>
      <c r="C28" s="184"/>
      <c r="D28" s="189"/>
      <c r="E28" s="44"/>
      <c r="F28" s="44"/>
      <c r="G28" s="44"/>
      <c r="H28" s="44"/>
      <c r="I28" s="46"/>
    </row>
    <row r="29" spans="2:14" ht="13.5" thickBot="1" x14ac:dyDescent="0.25">
      <c r="B29" s="190"/>
      <c r="C29" s="167" t="s">
        <v>16</v>
      </c>
      <c r="D29" s="189"/>
      <c r="E29" s="44"/>
      <c r="F29" s="44"/>
      <c r="G29" s="44"/>
      <c r="H29" s="44"/>
      <c r="I29" s="46"/>
    </row>
    <row r="30" spans="2:14" s="194" customFormat="1" x14ac:dyDescent="0.2">
      <c r="B30" s="191"/>
      <c r="C30" s="192"/>
      <c r="D30" s="193"/>
      <c r="E30" s="75"/>
      <c r="F30" s="75"/>
      <c r="G30" s="75"/>
      <c r="H30" s="75"/>
      <c r="I30" s="79"/>
    </row>
    <row r="31" spans="2:14" s="194" customFormat="1" x14ac:dyDescent="0.2">
      <c r="B31" s="195"/>
      <c r="C31" s="195"/>
      <c r="D31" s="196"/>
      <c r="E31" s="60"/>
      <c r="F31" s="60"/>
      <c r="G31" s="60"/>
      <c r="H31" s="61"/>
      <c r="I31" s="62"/>
    </row>
    <row r="32" spans="2:14" s="194" customFormat="1" x14ac:dyDescent="0.2">
      <c r="B32" s="195"/>
      <c r="C32" s="195"/>
      <c r="D32" s="196"/>
      <c r="E32" s="60"/>
      <c r="F32" s="60"/>
      <c r="G32" s="60"/>
      <c r="H32" s="61"/>
      <c r="I32" s="62"/>
    </row>
    <row r="33" spans="2:11" s="194" customFormat="1" x14ac:dyDescent="0.2">
      <c r="B33" s="195"/>
      <c r="C33" s="195"/>
      <c r="D33" s="196"/>
      <c r="E33" s="60"/>
      <c r="F33" s="60"/>
      <c r="G33" s="60"/>
      <c r="H33" s="60"/>
      <c r="I33" s="62"/>
    </row>
    <row r="34" spans="2:11" s="194" customFormat="1" x14ac:dyDescent="0.2">
      <c r="B34" s="195"/>
      <c r="C34" s="195"/>
      <c r="D34" s="196"/>
      <c r="E34" s="60"/>
      <c r="F34" s="60"/>
      <c r="G34" s="60"/>
      <c r="H34" s="61"/>
      <c r="I34" s="62"/>
    </row>
    <row r="35" spans="2:11" s="194" customFormat="1" x14ac:dyDescent="0.2">
      <c r="B35" s="195"/>
      <c r="C35" s="195"/>
      <c r="D35" s="196"/>
      <c r="E35" s="60"/>
      <c r="F35" s="60"/>
      <c r="G35" s="60"/>
      <c r="H35" s="61"/>
      <c r="I35" s="62"/>
    </row>
    <row r="36" spans="2:11" x14ac:dyDescent="0.2">
      <c r="B36" s="179"/>
      <c r="C36" s="179"/>
      <c r="D36" s="197"/>
      <c r="E36" s="40"/>
      <c r="F36" s="40"/>
      <c r="G36" s="40"/>
      <c r="H36" s="40"/>
      <c r="I36" s="35"/>
    </row>
    <row r="37" spans="2:11" ht="13.5" thickBot="1" x14ac:dyDescent="0.25">
      <c r="B37" s="183"/>
      <c r="C37" s="184"/>
      <c r="D37" s="198"/>
      <c r="E37" s="76"/>
      <c r="F37" s="76"/>
      <c r="G37" s="76"/>
      <c r="H37" s="34"/>
      <c r="I37" s="83"/>
      <c r="K37" s="182"/>
    </row>
    <row r="38" spans="2:11" ht="13.5" thickBot="1" x14ac:dyDescent="0.25">
      <c r="B38" s="186"/>
      <c r="C38" s="187" t="s">
        <v>17</v>
      </c>
      <c r="D38" s="188"/>
      <c r="E38" s="49"/>
      <c r="F38" s="49"/>
      <c r="G38" s="49"/>
      <c r="H38" s="51" t="s">
        <v>15</v>
      </c>
      <c r="I38" s="10">
        <f>SUM(I30:I37)</f>
        <v>0</v>
      </c>
    </row>
    <row r="39" spans="2:11" ht="13.5" thickBot="1" x14ac:dyDescent="0.25">
      <c r="B39" s="186"/>
      <c r="C39" s="184"/>
      <c r="D39" s="189"/>
      <c r="E39" s="44"/>
      <c r="F39" s="44"/>
      <c r="G39" s="44"/>
      <c r="H39" s="44"/>
      <c r="I39" s="46"/>
    </row>
    <row r="40" spans="2:11" ht="13.5" thickBot="1" x14ac:dyDescent="0.25">
      <c r="B40" s="190"/>
      <c r="C40" s="167" t="s">
        <v>18</v>
      </c>
      <c r="D40" s="189"/>
      <c r="E40" s="44"/>
      <c r="F40" s="44"/>
      <c r="G40" s="44"/>
      <c r="H40" s="44"/>
      <c r="I40" s="46"/>
    </row>
    <row r="41" spans="2:11" ht="178.5" x14ac:dyDescent="0.2">
      <c r="B41" s="408" t="str">
        <f>'ANAS 2015'!B4</f>
        <v xml:space="preserve">SIC.04.02.001.3.b </v>
      </c>
      <c r="C41" s="417"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418" t="str">
        <f>'ANAS 2015'!D4</f>
        <v xml:space="preserve">cad </v>
      </c>
      <c r="E41" s="355">
        <v>1</v>
      </c>
      <c r="F41" s="354">
        <f>'ANAS 2015'!E4</f>
        <v>9.0500000000000007</v>
      </c>
      <c r="G41" s="355">
        <f>F41/4</f>
        <v>2.2625000000000002</v>
      </c>
      <c r="H41" s="356">
        <f t="shared" ref="H41:H45" si="0">E41/$H$15</f>
        <v>1</v>
      </c>
      <c r="I41" s="357">
        <f t="shared" ref="I41:I45" si="1">H41*G41</f>
        <v>2.2625000000000002</v>
      </c>
      <c r="K41" s="182"/>
    </row>
    <row r="42" spans="2:11" ht="204" x14ac:dyDescent="0.2">
      <c r="B42" s="407" t="str">
        <f>'ANAS 2015'!B10</f>
        <v xml:space="preserve">SIC.04.02.010.2.b </v>
      </c>
      <c r="C42" s="41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420" t="str">
        <f>'ANAS 2015'!D10</f>
        <v>mq</v>
      </c>
      <c r="E42" s="358">
        <f>0.42*1</f>
        <v>0.42</v>
      </c>
      <c r="F42" s="359">
        <f>'ANAS 2015'!E10</f>
        <v>15.26</v>
      </c>
      <c r="G42" s="358">
        <f t="shared" ref="G42:G45" si="2">F42/4</f>
        <v>3.8149999999999999</v>
      </c>
      <c r="H42" s="360">
        <f t="shared" si="0"/>
        <v>0.42</v>
      </c>
      <c r="I42" s="361">
        <f t="shared" si="1"/>
        <v>1.6022999999999998</v>
      </c>
      <c r="K42" s="182"/>
    </row>
    <row r="43" spans="2:11" ht="178.5" x14ac:dyDescent="0.2">
      <c r="B43" s="407" t="str">
        <f>'ANAS 2015'!B6</f>
        <v xml:space="preserve">SIC.04.02.005.3.b </v>
      </c>
      <c r="C43" s="41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420" t="str">
        <f>'ANAS 2015'!D6</f>
        <v xml:space="preserve">cad </v>
      </c>
      <c r="E43" s="358">
        <v>8</v>
      </c>
      <c r="F43" s="359">
        <f>'ANAS 2015'!E6</f>
        <v>9.1300000000000008</v>
      </c>
      <c r="G43" s="358">
        <f t="shared" si="2"/>
        <v>2.2825000000000002</v>
      </c>
      <c r="H43" s="360">
        <f t="shared" si="0"/>
        <v>8</v>
      </c>
      <c r="I43" s="361">
        <f t="shared" si="1"/>
        <v>18.260000000000002</v>
      </c>
      <c r="K43" s="182"/>
    </row>
    <row r="44" spans="2:11" ht="212.25" customHeight="1" x14ac:dyDescent="0.2">
      <c r="B44" s="407" t="str">
        <f>'ANAS 2015'!B12</f>
        <v xml:space="preserve">SIC.04.02.010.3.b </v>
      </c>
      <c r="C44" s="41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420" t="str">
        <f>'ANAS 2015'!D12</f>
        <v>mq</v>
      </c>
      <c r="E44" s="358">
        <f>1.215*3</f>
        <v>3.6450000000000005</v>
      </c>
      <c r="F44" s="359">
        <f>'ANAS 2015'!E12</f>
        <v>15.59</v>
      </c>
      <c r="G44" s="358">
        <f t="shared" si="2"/>
        <v>3.8975</v>
      </c>
      <c r="H44" s="360">
        <f t="shared" si="0"/>
        <v>3.6450000000000005</v>
      </c>
      <c r="I44" s="361">
        <f t="shared" si="1"/>
        <v>14.206387500000002</v>
      </c>
      <c r="K44" s="182"/>
    </row>
    <row r="45" spans="2:11" ht="204.75" thickBot="1" x14ac:dyDescent="0.25">
      <c r="B45" s="407" t="str">
        <f>'ANAS 2015'!B10</f>
        <v xml:space="preserve">SIC.04.02.010.2.b </v>
      </c>
      <c r="C45" s="41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420" t="str">
        <f>'ANAS 2015'!D10</f>
        <v>mq</v>
      </c>
      <c r="E45" s="358">
        <f>0.315*3</f>
        <v>0.94500000000000006</v>
      </c>
      <c r="F45" s="359">
        <f>'ANAS 2015'!E10</f>
        <v>15.26</v>
      </c>
      <c r="G45" s="358">
        <f t="shared" si="2"/>
        <v>3.8149999999999999</v>
      </c>
      <c r="H45" s="360">
        <f t="shared" si="0"/>
        <v>0.94500000000000006</v>
      </c>
      <c r="I45" s="361">
        <f t="shared" si="1"/>
        <v>3.605175</v>
      </c>
      <c r="K45" s="182"/>
    </row>
    <row r="46" spans="2:11" ht="13.5" thickBot="1" x14ac:dyDescent="0.25">
      <c r="B46" s="186"/>
      <c r="C46" s="187" t="s">
        <v>22</v>
      </c>
      <c r="D46" s="188"/>
      <c r="E46" s="49"/>
      <c r="F46" s="49"/>
      <c r="G46" s="49"/>
      <c r="H46" s="51" t="s">
        <v>15</v>
      </c>
      <c r="I46" s="10">
        <f>SUM(I41:I45)</f>
        <v>39.936362500000001</v>
      </c>
    </row>
    <row r="47" spans="2:11" ht="13.5" thickBot="1" x14ac:dyDescent="0.25">
      <c r="C47" s="199"/>
      <c r="D47" s="200"/>
      <c r="E47" s="66"/>
      <c r="F47" s="66"/>
      <c r="G47" s="66"/>
      <c r="H47" s="67"/>
      <c r="I47" s="67"/>
    </row>
    <row r="48" spans="2:11" ht="13.5" thickBot="1" x14ac:dyDescent="0.25">
      <c r="C48" s="201"/>
      <c r="D48" s="201"/>
      <c r="E48" s="201"/>
      <c r="F48" s="201"/>
      <c r="G48" s="201" t="s">
        <v>23</v>
      </c>
      <c r="H48" s="69" t="s">
        <v>24</v>
      </c>
      <c r="I48" s="10">
        <f>I46+I38+I27</f>
        <v>39.936362500000001</v>
      </c>
    </row>
    <row r="51" spans="2:11" x14ac:dyDescent="0.2">
      <c r="B51" s="205" t="s">
        <v>25</v>
      </c>
      <c r="C51" s="206"/>
      <c r="D51" s="207"/>
      <c r="E51" s="208"/>
      <c r="F51" s="208"/>
      <c r="G51" s="208"/>
      <c r="H51" s="208"/>
      <c r="I51" s="208"/>
      <c r="J51" s="208"/>
      <c r="K51" s="208"/>
    </row>
    <row r="52" spans="2:11" ht="15" x14ac:dyDescent="0.2">
      <c r="B52" s="209" t="s">
        <v>26</v>
      </c>
      <c r="C52" s="500" t="s">
        <v>161</v>
      </c>
      <c r="D52" s="500"/>
      <c r="E52" s="500"/>
      <c r="F52" s="500"/>
      <c r="G52" s="500"/>
      <c r="H52" s="500"/>
      <c r="I52" s="500"/>
      <c r="J52" s="500"/>
      <c r="K52" s="500"/>
    </row>
    <row r="53" spans="2:11" ht="26.25" customHeight="1" x14ac:dyDescent="0.2">
      <c r="B53" s="209" t="s">
        <v>27</v>
      </c>
      <c r="C53" s="500" t="s">
        <v>163</v>
      </c>
      <c r="D53" s="500"/>
      <c r="E53" s="500"/>
      <c r="F53" s="500"/>
      <c r="G53" s="500"/>
      <c r="H53" s="500"/>
      <c r="I53" s="500"/>
      <c r="J53" s="295"/>
      <c r="K53" s="295"/>
    </row>
  </sheetData>
  <mergeCells count="4">
    <mergeCell ref="B2:B3"/>
    <mergeCell ref="C52:K52"/>
    <mergeCell ref="C53:I53"/>
    <mergeCell ref="C2:F13"/>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45"/>
  <sheetViews>
    <sheetView view="pageBreakPreview" topLeftCell="A16" zoomScale="70" zoomScaleNormal="85" zoomScaleSheetLayoutView="70" workbookViewId="0">
      <selection activeCell="C2" sqref="C2:F14"/>
    </sheetView>
  </sheetViews>
  <sheetFormatPr defaultRowHeight="12.75" x14ac:dyDescent="0.2"/>
  <cols>
    <col min="1" max="1" width="3.7109375" style="214" customWidth="1"/>
    <col min="2" max="2" width="15.7109375" style="214" customWidth="1"/>
    <col min="3" max="3" width="80.7109375" style="214" customWidth="1"/>
    <col min="4" max="4" width="8.7109375" style="218" customWidth="1"/>
    <col min="5" max="5" width="8.7109375" style="217" customWidth="1"/>
    <col min="6" max="8" width="10.7109375" style="217" customWidth="1"/>
    <col min="9" max="9" width="3.7109375" style="214" customWidth="1"/>
    <col min="10" max="257" width="9.140625" style="214"/>
    <col min="258" max="258" width="13.7109375" style="214" customWidth="1"/>
    <col min="259" max="259" width="42.7109375" style="214" bestFit="1" customWidth="1"/>
    <col min="260" max="261" width="8.7109375" style="214" customWidth="1"/>
    <col min="262" max="264" width="10.7109375" style="214" customWidth="1"/>
    <col min="265" max="265" width="3.7109375" style="214" customWidth="1"/>
    <col min="266" max="513" width="9.140625" style="214"/>
    <col min="514" max="514" width="13.7109375" style="214" customWidth="1"/>
    <col min="515" max="515" width="42.7109375" style="214" bestFit="1" customWidth="1"/>
    <col min="516" max="517" width="8.7109375" style="214" customWidth="1"/>
    <col min="518" max="520" width="10.7109375" style="214" customWidth="1"/>
    <col min="521" max="521" width="3.7109375" style="214" customWidth="1"/>
    <col min="522" max="769" width="9.140625" style="214"/>
    <col min="770" max="770" width="13.7109375" style="214" customWidth="1"/>
    <col min="771" max="771" width="42.7109375" style="214" bestFit="1" customWidth="1"/>
    <col min="772" max="773" width="8.7109375" style="214" customWidth="1"/>
    <col min="774" max="776" width="10.7109375" style="214" customWidth="1"/>
    <col min="777" max="777" width="3.7109375" style="214" customWidth="1"/>
    <col min="778" max="1025" width="9.140625" style="214"/>
    <col min="1026" max="1026" width="13.7109375" style="214" customWidth="1"/>
    <col min="1027" max="1027" width="42.7109375" style="214" bestFit="1" customWidth="1"/>
    <col min="1028" max="1029" width="8.7109375" style="214" customWidth="1"/>
    <col min="1030" max="1032" width="10.7109375" style="214" customWidth="1"/>
    <col min="1033" max="1033" width="3.7109375" style="214" customWidth="1"/>
    <col min="1034" max="1281" width="9.140625" style="214"/>
    <col min="1282" max="1282" width="13.7109375" style="214" customWidth="1"/>
    <col min="1283" max="1283" width="42.7109375" style="214" bestFit="1" customWidth="1"/>
    <col min="1284" max="1285" width="8.7109375" style="214" customWidth="1"/>
    <col min="1286" max="1288" width="10.7109375" style="214" customWidth="1"/>
    <col min="1289" max="1289" width="3.7109375" style="214" customWidth="1"/>
    <col min="1290" max="1537" width="9.140625" style="214"/>
    <col min="1538" max="1538" width="13.7109375" style="214" customWidth="1"/>
    <col min="1539" max="1539" width="42.7109375" style="214" bestFit="1" customWidth="1"/>
    <col min="1540" max="1541" width="8.7109375" style="214" customWidth="1"/>
    <col min="1542" max="1544" width="10.7109375" style="214" customWidth="1"/>
    <col min="1545" max="1545" width="3.7109375" style="214" customWidth="1"/>
    <col min="1546" max="1793" width="9.140625" style="214"/>
    <col min="1794" max="1794" width="13.7109375" style="214" customWidth="1"/>
    <col min="1795" max="1795" width="42.7109375" style="214" bestFit="1" customWidth="1"/>
    <col min="1796" max="1797" width="8.7109375" style="214" customWidth="1"/>
    <col min="1798" max="1800" width="10.7109375" style="214" customWidth="1"/>
    <col min="1801" max="1801" width="3.7109375" style="214" customWidth="1"/>
    <col min="1802" max="2049" width="9.140625" style="214"/>
    <col min="2050" max="2050" width="13.7109375" style="214" customWidth="1"/>
    <col min="2051" max="2051" width="42.7109375" style="214" bestFit="1" customWidth="1"/>
    <col min="2052" max="2053" width="8.7109375" style="214" customWidth="1"/>
    <col min="2054" max="2056" width="10.7109375" style="214" customWidth="1"/>
    <col min="2057" max="2057" width="3.7109375" style="214" customWidth="1"/>
    <col min="2058" max="2305" width="9.140625" style="214"/>
    <col min="2306" max="2306" width="13.7109375" style="214" customWidth="1"/>
    <col min="2307" max="2307" width="42.7109375" style="214" bestFit="1" customWidth="1"/>
    <col min="2308" max="2309" width="8.7109375" style="214" customWidth="1"/>
    <col min="2310" max="2312" width="10.7109375" style="214" customWidth="1"/>
    <col min="2313" max="2313" width="3.7109375" style="214" customWidth="1"/>
    <col min="2314" max="2561" width="9.140625" style="214"/>
    <col min="2562" max="2562" width="13.7109375" style="214" customWidth="1"/>
    <col min="2563" max="2563" width="42.7109375" style="214" bestFit="1" customWidth="1"/>
    <col min="2564" max="2565" width="8.7109375" style="214" customWidth="1"/>
    <col min="2566" max="2568" width="10.7109375" style="214" customWidth="1"/>
    <col min="2569" max="2569" width="3.7109375" style="214" customWidth="1"/>
    <col min="2570" max="2817" width="9.140625" style="214"/>
    <col min="2818" max="2818" width="13.7109375" style="214" customWidth="1"/>
    <col min="2819" max="2819" width="42.7109375" style="214" bestFit="1" customWidth="1"/>
    <col min="2820" max="2821" width="8.7109375" style="214" customWidth="1"/>
    <col min="2822" max="2824" width="10.7109375" style="214" customWidth="1"/>
    <col min="2825" max="2825" width="3.7109375" style="214" customWidth="1"/>
    <col min="2826" max="3073" width="9.140625" style="214"/>
    <col min="3074" max="3074" width="13.7109375" style="214" customWidth="1"/>
    <col min="3075" max="3075" width="42.7109375" style="214" bestFit="1" customWidth="1"/>
    <col min="3076" max="3077" width="8.7109375" style="214" customWidth="1"/>
    <col min="3078" max="3080" width="10.7109375" style="214" customWidth="1"/>
    <col min="3081" max="3081" width="3.7109375" style="214" customWidth="1"/>
    <col min="3082" max="3329" width="9.140625" style="214"/>
    <col min="3330" max="3330" width="13.7109375" style="214" customWidth="1"/>
    <col min="3331" max="3331" width="42.7109375" style="214" bestFit="1" customWidth="1"/>
    <col min="3332" max="3333" width="8.7109375" style="214" customWidth="1"/>
    <col min="3334" max="3336" width="10.7109375" style="214" customWidth="1"/>
    <col min="3337" max="3337" width="3.7109375" style="214" customWidth="1"/>
    <col min="3338" max="3585" width="9.140625" style="214"/>
    <col min="3586" max="3586" width="13.7109375" style="214" customWidth="1"/>
    <col min="3587" max="3587" width="42.7109375" style="214" bestFit="1" customWidth="1"/>
    <col min="3588" max="3589" width="8.7109375" style="214" customWidth="1"/>
    <col min="3590" max="3592" width="10.7109375" style="214" customWidth="1"/>
    <col min="3593" max="3593" width="3.7109375" style="214" customWidth="1"/>
    <col min="3594" max="3841" width="9.140625" style="214"/>
    <col min="3842" max="3842" width="13.7109375" style="214" customWidth="1"/>
    <col min="3843" max="3843" width="42.7109375" style="214" bestFit="1" customWidth="1"/>
    <col min="3844" max="3845" width="8.7109375" style="214" customWidth="1"/>
    <col min="3846" max="3848" width="10.7109375" style="214" customWidth="1"/>
    <col min="3849" max="3849" width="3.7109375" style="214" customWidth="1"/>
    <col min="3850" max="4097" width="9.140625" style="214"/>
    <col min="4098" max="4098" width="13.7109375" style="214" customWidth="1"/>
    <col min="4099" max="4099" width="42.7109375" style="214" bestFit="1" customWidth="1"/>
    <col min="4100" max="4101" width="8.7109375" style="214" customWidth="1"/>
    <col min="4102" max="4104" width="10.7109375" style="214" customWidth="1"/>
    <col min="4105" max="4105" width="3.7109375" style="214" customWidth="1"/>
    <col min="4106" max="4353" width="9.140625" style="214"/>
    <col min="4354" max="4354" width="13.7109375" style="214" customWidth="1"/>
    <col min="4355" max="4355" width="42.7109375" style="214" bestFit="1" customWidth="1"/>
    <col min="4356" max="4357" width="8.7109375" style="214" customWidth="1"/>
    <col min="4358" max="4360" width="10.7109375" style="214" customWidth="1"/>
    <col min="4361" max="4361" width="3.7109375" style="214" customWidth="1"/>
    <col min="4362" max="4609" width="9.140625" style="214"/>
    <col min="4610" max="4610" width="13.7109375" style="214" customWidth="1"/>
    <col min="4611" max="4611" width="42.7109375" style="214" bestFit="1" customWidth="1"/>
    <col min="4612" max="4613" width="8.7109375" style="214" customWidth="1"/>
    <col min="4614" max="4616" width="10.7109375" style="214" customWidth="1"/>
    <col min="4617" max="4617" width="3.7109375" style="214" customWidth="1"/>
    <col min="4618" max="4865" width="9.140625" style="214"/>
    <col min="4866" max="4866" width="13.7109375" style="214" customWidth="1"/>
    <col min="4867" max="4867" width="42.7109375" style="214" bestFit="1" customWidth="1"/>
    <col min="4868" max="4869" width="8.7109375" style="214" customWidth="1"/>
    <col min="4870" max="4872" width="10.7109375" style="214" customWidth="1"/>
    <col min="4873" max="4873" width="3.7109375" style="214" customWidth="1"/>
    <col min="4874" max="5121" width="9.140625" style="214"/>
    <col min="5122" max="5122" width="13.7109375" style="214" customWidth="1"/>
    <col min="5123" max="5123" width="42.7109375" style="214" bestFit="1" customWidth="1"/>
    <col min="5124" max="5125" width="8.7109375" style="214" customWidth="1"/>
    <col min="5126" max="5128" width="10.7109375" style="214" customWidth="1"/>
    <col min="5129" max="5129" width="3.7109375" style="214" customWidth="1"/>
    <col min="5130" max="5377" width="9.140625" style="214"/>
    <col min="5378" max="5378" width="13.7109375" style="214" customWidth="1"/>
    <col min="5379" max="5379" width="42.7109375" style="214" bestFit="1" customWidth="1"/>
    <col min="5380" max="5381" width="8.7109375" style="214" customWidth="1"/>
    <col min="5382" max="5384" width="10.7109375" style="214" customWidth="1"/>
    <col min="5385" max="5385" width="3.7109375" style="214" customWidth="1"/>
    <col min="5386" max="5633" width="9.140625" style="214"/>
    <col min="5634" max="5634" width="13.7109375" style="214" customWidth="1"/>
    <col min="5635" max="5635" width="42.7109375" style="214" bestFit="1" customWidth="1"/>
    <col min="5636" max="5637" width="8.7109375" style="214" customWidth="1"/>
    <col min="5638" max="5640" width="10.7109375" style="214" customWidth="1"/>
    <col min="5641" max="5641" width="3.7109375" style="214" customWidth="1"/>
    <col min="5642" max="5889" width="9.140625" style="214"/>
    <col min="5890" max="5890" width="13.7109375" style="214" customWidth="1"/>
    <col min="5891" max="5891" width="42.7109375" style="214" bestFit="1" customWidth="1"/>
    <col min="5892" max="5893" width="8.7109375" style="214" customWidth="1"/>
    <col min="5894" max="5896" width="10.7109375" style="214" customWidth="1"/>
    <col min="5897" max="5897" width="3.7109375" style="214" customWidth="1"/>
    <col min="5898" max="6145" width="9.140625" style="214"/>
    <col min="6146" max="6146" width="13.7109375" style="214" customWidth="1"/>
    <col min="6147" max="6147" width="42.7109375" style="214" bestFit="1" customWidth="1"/>
    <col min="6148" max="6149" width="8.7109375" style="214" customWidth="1"/>
    <col min="6150" max="6152" width="10.7109375" style="214" customWidth="1"/>
    <col min="6153" max="6153" width="3.7109375" style="214" customWidth="1"/>
    <col min="6154" max="6401" width="9.140625" style="214"/>
    <col min="6402" max="6402" width="13.7109375" style="214" customWidth="1"/>
    <col min="6403" max="6403" width="42.7109375" style="214" bestFit="1" customWidth="1"/>
    <col min="6404" max="6405" width="8.7109375" style="214" customWidth="1"/>
    <col min="6406" max="6408" width="10.7109375" style="214" customWidth="1"/>
    <col min="6409" max="6409" width="3.7109375" style="214" customWidth="1"/>
    <col min="6410" max="6657" width="9.140625" style="214"/>
    <col min="6658" max="6658" width="13.7109375" style="214" customWidth="1"/>
    <col min="6659" max="6659" width="42.7109375" style="214" bestFit="1" customWidth="1"/>
    <col min="6660" max="6661" width="8.7109375" style="214" customWidth="1"/>
    <col min="6662" max="6664" width="10.7109375" style="214" customWidth="1"/>
    <col min="6665" max="6665" width="3.7109375" style="214" customWidth="1"/>
    <col min="6666" max="6913" width="9.140625" style="214"/>
    <col min="6914" max="6914" width="13.7109375" style="214" customWidth="1"/>
    <col min="6915" max="6915" width="42.7109375" style="214" bestFit="1" customWidth="1"/>
    <col min="6916" max="6917" width="8.7109375" style="214" customWidth="1"/>
    <col min="6918" max="6920" width="10.7109375" style="214" customWidth="1"/>
    <col min="6921" max="6921" width="3.7109375" style="214" customWidth="1"/>
    <col min="6922" max="7169" width="9.140625" style="214"/>
    <col min="7170" max="7170" width="13.7109375" style="214" customWidth="1"/>
    <col min="7171" max="7171" width="42.7109375" style="214" bestFit="1" customWidth="1"/>
    <col min="7172" max="7173" width="8.7109375" style="214" customWidth="1"/>
    <col min="7174" max="7176" width="10.7109375" style="214" customWidth="1"/>
    <col min="7177" max="7177" width="3.7109375" style="214" customWidth="1"/>
    <col min="7178" max="7425" width="9.140625" style="214"/>
    <col min="7426" max="7426" width="13.7109375" style="214" customWidth="1"/>
    <col min="7427" max="7427" width="42.7109375" style="214" bestFit="1" customWidth="1"/>
    <col min="7428" max="7429" width="8.7109375" style="214" customWidth="1"/>
    <col min="7430" max="7432" width="10.7109375" style="214" customWidth="1"/>
    <col min="7433" max="7433" width="3.7109375" style="214" customWidth="1"/>
    <col min="7434" max="7681" width="9.140625" style="214"/>
    <col min="7682" max="7682" width="13.7109375" style="214" customWidth="1"/>
    <col min="7683" max="7683" width="42.7109375" style="214" bestFit="1" customWidth="1"/>
    <col min="7684" max="7685" width="8.7109375" style="214" customWidth="1"/>
    <col min="7686" max="7688" width="10.7109375" style="214" customWidth="1"/>
    <col min="7689" max="7689" width="3.7109375" style="214" customWidth="1"/>
    <col min="7690" max="7937" width="9.140625" style="214"/>
    <col min="7938" max="7938" width="13.7109375" style="214" customWidth="1"/>
    <col min="7939" max="7939" width="42.7109375" style="214" bestFit="1" customWidth="1"/>
    <col min="7940" max="7941" width="8.7109375" style="214" customWidth="1"/>
    <col min="7942" max="7944" width="10.7109375" style="214" customWidth="1"/>
    <col min="7945" max="7945" width="3.7109375" style="214" customWidth="1"/>
    <col min="7946" max="8193" width="9.140625" style="214"/>
    <col min="8194" max="8194" width="13.7109375" style="214" customWidth="1"/>
    <col min="8195" max="8195" width="42.7109375" style="214" bestFit="1" customWidth="1"/>
    <col min="8196" max="8197" width="8.7109375" style="214" customWidth="1"/>
    <col min="8198" max="8200" width="10.7109375" style="214" customWidth="1"/>
    <col min="8201" max="8201" width="3.7109375" style="214" customWidth="1"/>
    <col min="8202" max="8449" width="9.140625" style="214"/>
    <col min="8450" max="8450" width="13.7109375" style="214" customWidth="1"/>
    <col min="8451" max="8451" width="42.7109375" style="214" bestFit="1" customWidth="1"/>
    <col min="8452" max="8453" width="8.7109375" style="214" customWidth="1"/>
    <col min="8454" max="8456" width="10.7109375" style="214" customWidth="1"/>
    <col min="8457" max="8457" width="3.7109375" style="214" customWidth="1"/>
    <col min="8458" max="8705" width="9.140625" style="214"/>
    <col min="8706" max="8706" width="13.7109375" style="214" customWidth="1"/>
    <col min="8707" max="8707" width="42.7109375" style="214" bestFit="1" customWidth="1"/>
    <col min="8708" max="8709" width="8.7109375" style="214" customWidth="1"/>
    <col min="8710" max="8712" width="10.7109375" style="214" customWidth="1"/>
    <col min="8713" max="8713" width="3.7109375" style="214" customWidth="1"/>
    <col min="8714" max="8961" width="9.140625" style="214"/>
    <col min="8962" max="8962" width="13.7109375" style="214" customWidth="1"/>
    <col min="8963" max="8963" width="42.7109375" style="214" bestFit="1" customWidth="1"/>
    <col min="8964" max="8965" width="8.7109375" style="214" customWidth="1"/>
    <col min="8966" max="8968" width="10.7109375" style="214" customWidth="1"/>
    <col min="8969" max="8969" width="3.7109375" style="214" customWidth="1"/>
    <col min="8970" max="9217" width="9.140625" style="214"/>
    <col min="9218" max="9218" width="13.7109375" style="214" customWidth="1"/>
    <col min="9219" max="9219" width="42.7109375" style="214" bestFit="1" customWidth="1"/>
    <col min="9220" max="9221" width="8.7109375" style="214" customWidth="1"/>
    <col min="9222" max="9224" width="10.7109375" style="214" customWidth="1"/>
    <col min="9225" max="9225" width="3.7109375" style="214" customWidth="1"/>
    <col min="9226" max="9473" width="9.140625" style="214"/>
    <col min="9474" max="9474" width="13.7109375" style="214" customWidth="1"/>
    <col min="9475" max="9475" width="42.7109375" style="214" bestFit="1" customWidth="1"/>
    <col min="9476" max="9477" width="8.7109375" style="214" customWidth="1"/>
    <col min="9478" max="9480" width="10.7109375" style="214" customWidth="1"/>
    <col min="9481" max="9481" width="3.7109375" style="214" customWidth="1"/>
    <col min="9482" max="9729" width="9.140625" style="214"/>
    <col min="9730" max="9730" width="13.7109375" style="214" customWidth="1"/>
    <col min="9731" max="9731" width="42.7109375" style="214" bestFit="1" customWidth="1"/>
    <col min="9732" max="9733" width="8.7109375" style="214" customWidth="1"/>
    <col min="9734" max="9736" width="10.7109375" style="214" customWidth="1"/>
    <col min="9737" max="9737" width="3.7109375" style="214" customWidth="1"/>
    <col min="9738" max="9985" width="9.140625" style="214"/>
    <col min="9986" max="9986" width="13.7109375" style="214" customWidth="1"/>
    <col min="9987" max="9987" width="42.7109375" style="214" bestFit="1" customWidth="1"/>
    <col min="9988" max="9989" width="8.7109375" style="214" customWidth="1"/>
    <col min="9990" max="9992" width="10.7109375" style="214" customWidth="1"/>
    <col min="9993" max="9993" width="3.7109375" style="214" customWidth="1"/>
    <col min="9994" max="10241" width="9.140625" style="214"/>
    <col min="10242" max="10242" width="13.7109375" style="214" customWidth="1"/>
    <col min="10243" max="10243" width="42.7109375" style="214" bestFit="1" customWidth="1"/>
    <col min="10244" max="10245" width="8.7109375" style="214" customWidth="1"/>
    <col min="10246" max="10248" width="10.7109375" style="214" customWidth="1"/>
    <col min="10249" max="10249" width="3.7109375" style="214" customWidth="1"/>
    <col min="10250" max="10497" width="9.140625" style="214"/>
    <col min="10498" max="10498" width="13.7109375" style="214" customWidth="1"/>
    <col min="10499" max="10499" width="42.7109375" style="214" bestFit="1" customWidth="1"/>
    <col min="10500" max="10501" width="8.7109375" style="214" customWidth="1"/>
    <col min="10502" max="10504" width="10.7109375" style="214" customWidth="1"/>
    <col min="10505" max="10505" width="3.7109375" style="214" customWidth="1"/>
    <col min="10506" max="10753" width="9.140625" style="214"/>
    <col min="10754" max="10754" width="13.7109375" style="214" customWidth="1"/>
    <col min="10755" max="10755" width="42.7109375" style="214" bestFit="1" customWidth="1"/>
    <col min="10756" max="10757" width="8.7109375" style="214" customWidth="1"/>
    <col min="10758" max="10760" width="10.7109375" style="214" customWidth="1"/>
    <col min="10761" max="10761" width="3.7109375" style="214" customWidth="1"/>
    <col min="10762" max="11009" width="9.140625" style="214"/>
    <col min="11010" max="11010" width="13.7109375" style="214" customWidth="1"/>
    <col min="11011" max="11011" width="42.7109375" style="214" bestFit="1" customWidth="1"/>
    <col min="11012" max="11013" width="8.7109375" style="214" customWidth="1"/>
    <col min="11014" max="11016" width="10.7109375" style="214" customWidth="1"/>
    <col min="11017" max="11017" width="3.7109375" style="214" customWidth="1"/>
    <col min="11018" max="11265" width="9.140625" style="214"/>
    <col min="11266" max="11266" width="13.7109375" style="214" customWidth="1"/>
    <col min="11267" max="11267" width="42.7109375" style="214" bestFit="1" customWidth="1"/>
    <col min="11268" max="11269" width="8.7109375" style="214" customWidth="1"/>
    <col min="11270" max="11272" width="10.7109375" style="214" customWidth="1"/>
    <col min="11273" max="11273" width="3.7109375" style="214" customWidth="1"/>
    <col min="11274" max="11521" width="9.140625" style="214"/>
    <col min="11522" max="11522" width="13.7109375" style="214" customWidth="1"/>
    <col min="11523" max="11523" width="42.7109375" style="214" bestFit="1" customWidth="1"/>
    <col min="11524" max="11525" width="8.7109375" style="214" customWidth="1"/>
    <col min="11526" max="11528" width="10.7109375" style="214" customWidth="1"/>
    <col min="11529" max="11529" width="3.7109375" style="214" customWidth="1"/>
    <col min="11530" max="11777" width="9.140625" style="214"/>
    <col min="11778" max="11778" width="13.7109375" style="214" customWidth="1"/>
    <col min="11779" max="11779" width="42.7109375" style="214" bestFit="1" customWidth="1"/>
    <col min="11780" max="11781" width="8.7109375" style="214" customWidth="1"/>
    <col min="11782" max="11784" width="10.7109375" style="214" customWidth="1"/>
    <col min="11785" max="11785" width="3.7109375" style="214" customWidth="1"/>
    <col min="11786" max="12033" width="9.140625" style="214"/>
    <col min="12034" max="12034" width="13.7109375" style="214" customWidth="1"/>
    <col min="12035" max="12035" width="42.7109375" style="214" bestFit="1" customWidth="1"/>
    <col min="12036" max="12037" width="8.7109375" style="214" customWidth="1"/>
    <col min="12038" max="12040" width="10.7109375" style="214" customWidth="1"/>
    <col min="12041" max="12041" width="3.7109375" style="214" customWidth="1"/>
    <col min="12042" max="12289" width="9.140625" style="214"/>
    <col min="12290" max="12290" width="13.7109375" style="214" customWidth="1"/>
    <col min="12291" max="12291" width="42.7109375" style="214" bestFit="1" customWidth="1"/>
    <col min="12292" max="12293" width="8.7109375" style="214" customWidth="1"/>
    <col min="12294" max="12296" width="10.7109375" style="214" customWidth="1"/>
    <col min="12297" max="12297" width="3.7109375" style="214" customWidth="1"/>
    <col min="12298" max="12545" width="9.140625" style="214"/>
    <col min="12546" max="12546" width="13.7109375" style="214" customWidth="1"/>
    <col min="12547" max="12547" width="42.7109375" style="214" bestFit="1" customWidth="1"/>
    <col min="12548" max="12549" width="8.7109375" style="214" customWidth="1"/>
    <col min="12550" max="12552" width="10.7109375" style="214" customWidth="1"/>
    <col min="12553" max="12553" width="3.7109375" style="214" customWidth="1"/>
    <col min="12554" max="12801" width="9.140625" style="214"/>
    <col min="12802" max="12802" width="13.7109375" style="214" customWidth="1"/>
    <col min="12803" max="12803" width="42.7109375" style="214" bestFit="1" customWidth="1"/>
    <col min="12804" max="12805" width="8.7109375" style="214" customWidth="1"/>
    <col min="12806" max="12808" width="10.7109375" style="214" customWidth="1"/>
    <col min="12809" max="12809" width="3.7109375" style="214" customWidth="1"/>
    <col min="12810" max="13057" width="9.140625" style="214"/>
    <col min="13058" max="13058" width="13.7109375" style="214" customWidth="1"/>
    <col min="13059" max="13059" width="42.7109375" style="214" bestFit="1" customWidth="1"/>
    <col min="13060" max="13061" width="8.7109375" style="214" customWidth="1"/>
    <col min="13062" max="13064" width="10.7109375" style="214" customWidth="1"/>
    <col min="13065" max="13065" width="3.7109375" style="214" customWidth="1"/>
    <col min="13066" max="13313" width="9.140625" style="214"/>
    <col min="13314" max="13314" width="13.7109375" style="214" customWidth="1"/>
    <col min="13315" max="13315" width="42.7109375" style="214" bestFit="1" customWidth="1"/>
    <col min="13316" max="13317" width="8.7109375" style="214" customWidth="1"/>
    <col min="13318" max="13320" width="10.7109375" style="214" customWidth="1"/>
    <col min="13321" max="13321" width="3.7109375" style="214" customWidth="1"/>
    <col min="13322" max="13569" width="9.140625" style="214"/>
    <col min="13570" max="13570" width="13.7109375" style="214" customWidth="1"/>
    <col min="13571" max="13571" width="42.7109375" style="214" bestFit="1" customWidth="1"/>
    <col min="13572" max="13573" width="8.7109375" style="214" customWidth="1"/>
    <col min="13574" max="13576" width="10.7109375" style="214" customWidth="1"/>
    <col min="13577" max="13577" width="3.7109375" style="214" customWidth="1"/>
    <col min="13578" max="13825" width="9.140625" style="214"/>
    <col min="13826" max="13826" width="13.7109375" style="214" customWidth="1"/>
    <col min="13827" max="13827" width="42.7109375" style="214" bestFit="1" customWidth="1"/>
    <col min="13828" max="13829" width="8.7109375" style="214" customWidth="1"/>
    <col min="13830" max="13832" width="10.7109375" style="214" customWidth="1"/>
    <col min="13833" max="13833" width="3.7109375" style="214" customWidth="1"/>
    <col min="13834" max="14081" width="9.140625" style="214"/>
    <col min="14082" max="14082" width="13.7109375" style="214" customWidth="1"/>
    <col min="14083" max="14083" width="42.7109375" style="214" bestFit="1" customWidth="1"/>
    <col min="14084" max="14085" width="8.7109375" style="214" customWidth="1"/>
    <col min="14086" max="14088" width="10.7109375" style="214" customWidth="1"/>
    <col min="14089" max="14089" width="3.7109375" style="214" customWidth="1"/>
    <col min="14090" max="14337" width="9.140625" style="214"/>
    <col min="14338" max="14338" width="13.7109375" style="214" customWidth="1"/>
    <col min="14339" max="14339" width="42.7109375" style="214" bestFit="1" customWidth="1"/>
    <col min="14340" max="14341" width="8.7109375" style="214" customWidth="1"/>
    <col min="14342" max="14344" width="10.7109375" style="214" customWidth="1"/>
    <col min="14345" max="14345" width="3.7109375" style="214" customWidth="1"/>
    <col min="14346" max="14593" width="9.140625" style="214"/>
    <col min="14594" max="14594" width="13.7109375" style="214" customWidth="1"/>
    <col min="14595" max="14595" width="42.7109375" style="214" bestFit="1" customWidth="1"/>
    <col min="14596" max="14597" width="8.7109375" style="214" customWidth="1"/>
    <col min="14598" max="14600" width="10.7109375" style="214" customWidth="1"/>
    <col min="14601" max="14601" width="3.7109375" style="214" customWidth="1"/>
    <col min="14602" max="14849" width="9.140625" style="214"/>
    <col min="14850" max="14850" width="13.7109375" style="214" customWidth="1"/>
    <col min="14851" max="14851" width="42.7109375" style="214" bestFit="1" customWidth="1"/>
    <col min="14852" max="14853" width="8.7109375" style="214" customWidth="1"/>
    <col min="14854" max="14856" width="10.7109375" style="214" customWidth="1"/>
    <col min="14857" max="14857" width="3.7109375" style="214" customWidth="1"/>
    <col min="14858" max="15105" width="9.140625" style="214"/>
    <col min="15106" max="15106" width="13.7109375" style="214" customWidth="1"/>
    <col min="15107" max="15107" width="42.7109375" style="214" bestFit="1" customWidth="1"/>
    <col min="15108" max="15109" width="8.7109375" style="214" customWidth="1"/>
    <col min="15110" max="15112" width="10.7109375" style="214" customWidth="1"/>
    <col min="15113" max="15113" width="3.7109375" style="214" customWidth="1"/>
    <col min="15114" max="15361" width="9.140625" style="214"/>
    <col min="15362" max="15362" width="13.7109375" style="214" customWidth="1"/>
    <col min="15363" max="15363" width="42.7109375" style="214" bestFit="1" customWidth="1"/>
    <col min="15364" max="15365" width="8.7109375" style="214" customWidth="1"/>
    <col min="15366" max="15368" width="10.7109375" style="214" customWidth="1"/>
    <col min="15369" max="15369" width="3.7109375" style="214" customWidth="1"/>
    <col min="15370" max="15617" width="9.140625" style="214"/>
    <col min="15618" max="15618" width="13.7109375" style="214" customWidth="1"/>
    <col min="15619" max="15619" width="42.7109375" style="214" bestFit="1" customWidth="1"/>
    <col min="15620" max="15621" width="8.7109375" style="214" customWidth="1"/>
    <col min="15622" max="15624" width="10.7109375" style="214" customWidth="1"/>
    <col min="15625" max="15625" width="3.7109375" style="214" customWidth="1"/>
    <col min="15626" max="15873" width="9.140625" style="214"/>
    <col min="15874" max="15874" width="13.7109375" style="214" customWidth="1"/>
    <col min="15875" max="15875" width="42.7109375" style="214" bestFit="1" customWidth="1"/>
    <col min="15876" max="15877" width="8.7109375" style="214" customWidth="1"/>
    <col min="15878" max="15880" width="10.7109375" style="214" customWidth="1"/>
    <col min="15881" max="15881" width="3.7109375" style="214" customWidth="1"/>
    <col min="15882" max="16129" width="9.140625" style="214"/>
    <col min="16130" max="16130" width="13.7109375" style="214" customWidth="1"/>
    <col min="16131" max="16131" width="42.7109375" style="214" bestFit="1" customWidth="1"/>
    <col min="16132" max="16133" width="8.7109375" style="214" customWidth="1"/>
    <col min="16134" max="16136" width="10.7109375" style="214" customWidth="1"/>
    <col min="16137" max="16137" width="3.7109375" style="214" customWidth="1"/>
    <col min="16138" max="16384" width="9.140625" style="214"/>
  </cols>
  <sheetData>
    <row r="1" spans="2:8" ht="13.5" thickBot="1" x14ac:dyDescent="0.25">
      <c r="C1" s="215"/>
      <c r="D1" s="216"/>
    </row>
    <row r="2" spans="2:8" ht="15.75" customHeight="1" x14ac:dyDescent="0.2">
      <c r="B2" s="505" t="s">
        <v>181</v>
      </c>
      <c r="C2" s="507" t="s">
        <v>247</v>
      </c>
      <c r="D2" s="492"/>
      <c r="E2" s="492"/>
      <c r="F2" s="502"/>
      <c r="G2" s="362"/>
      <c r="H2" s="362"/>
    </row>
    <row r="3" spans="2:8" ht="15.75" customHeight="1" thickBot="1" x14ac:dyDescent="0.25">
      <c r="B3" s="506"/>
      <c r="C3" s="494"/>
      <c r="D3" s="495"/>
      <c r="E3" s="495"/>
      <c r="F3" s="503"/>
      <c r="G3" s="362"/>
      <c r="H3" s="362"/>
    </row>
    <row r="4" spans="2:8" ht="15.75" customHeight="1" x14ac:dyDescent="0.2">
      <c r="C4" s="494"/>
      <c r="D4" s="495"/>
      <c r="E4" s="495"/>
      <c r="F4" s="503"/>
      <c r="G4" s="362"/>
      <c r="H4" s="362"/>
    </row>
    <row r="5" spans="2:8" ht="15.75" customHeight="1" x14ac:dyDescent="0.2">
      <c r="C5" s="494"/>
      <c r="D5" s="495"/>
      <c r="E5" s="495"/>
      <c r="F5" s="503"/>
      <c r="G5" s="362"/>
      <c r="H5" s="362"/>
    </row>
    <row r="6" spans="2:8" ht="15.75" customHeight="1" x14ac:dyDescent="0.2">
      <c r="C6" s="494"/>
      <c r="D6" s="495"/>
      <c r="E6" s="495"/>
      <c r="F6" s="503"/>
      <c r="G6" s="362"/>
      <c r="H6" s="362"/>
    </row>
    <row r="7" spans="2:8" ht="15.75" customHeight="1" x14ac:dyDescent="0.2">
      <c r="C7" s="494"/>
      <c r="D7" s="495"/>
      <c r="E7" s="495"/>
      <c r="F7" s="503"/>
      <c r="G7" s="362"/>
      <c r="H7" s="362"/>
    </row>
    <row r="8" spans="2:8" ht="15.75" customHeight="1" x14ac:dyDescent="0.2">
      <c r="C8" s="494"/>
      <c r="D8" s="495"/>
      <c r="E8" s="495"/>
      <c r="F8" s="503"/>
      <c r="G8" s="362"/>
      <c r="H8" s="362"/>
    </row>
    <row r="9" spans="2:8" ht="15.75" customHeight="1" x14ac:dyDescent="0.2">
      <c r="C9" s="494"/>
      <c r="D9" s="495"/>
      <c r="E9" s="495"/>
      <c r="F9" s="503"/>
      <c r="G9" s="362"/>
      <c r="H9" s="362"/>
    </row>
    <row r="10" spans="2:8" ht="15.75" customHeight="1" x14ac:dyDescent="0.2">
      <c r="C10" s="494"/>
      <c r="D10" s="495"/>
      <c r="E10" s="495"/>
      <c r="F10" s="503"/>
      <c r="G10" s="362"/>
      <c r="H10" s="362"/>
    </row>
    <row r="11" spans="2:8" ht="15.75" customHeight="1" x14ac:dyDescent="0.2">
      <c r="C11" s="494"/>
      <c r="D11" s="495"/>
      <c r="E11" s="495"/>
      <c r="F11" s="503"/>
      <c r="G11" s="362"/>
      <c r="H11" s="362"/>
    </row>
    <row r="12" spans="2:8" ht="15.75" customHeight="1" x14ac:dyDescent="0.2">
      <c r="C12" s="494"/>
      <c r="D12" s="495"/>
      <c r="E12" s="495"/>
      <c r="F12" s="503"/>
      <c r="G12" s="362"/>
      <c r="H12" s="362"/>
    </row>
    <row r="13" spans="2:8" ht="15.75" customHeight="1" x14ac:dyDescent="0.2">
      <c r="C13" s="497"/>
      <c r="D13" s="498"/>
      <c r="E13" s="498"/>
      <c r="F13" s="504"/>
      <c r="G13" s="362"/>
      <c r="H13" s="362"/>
    </row>
    <row r="14" spans="2:8" ht="13.5" thickBot="1" x14ac:dyDescent="0.25"/>
    <row r="15" spans="2:8" s="219" customFormat="1" ht="13.5" thickBot="1" x14ac:dyDescent="0.25">
      <c r="C15" s="219" t="s">
        <v>0</v>
      </c>
      <c r="D15" s="220"/>
      <c r="E15" s="221"/>
      <c r="F15" s="222" t="s">
        <v>1</v>
      </c>
      <c r="G15" s="223">
        <v>1</v>
      </c>
      <c r="H15" s="221"/>
    </row>
    <row r="16" spans="2:8" ht="13.5" thickBot="1" x14ac:dyDescent="0.25">
      <c r="C16" s="219"/>
      <c r="F16" s="222"/>
      <c r="G16" s="223"/>
    </row>
    <row r="17" spans="2:13" ht="13.5" thickBot="1" x14ac:dyDescent="0.25">
      <c r="C17" s="219"/>
      <c r="F17" s="222"/>
      <c r="G17" s="223"/>
    </row>
    <row r="18" spans="2:13" ht="13.5" thickBot="1" x14ac:dyDescent="0.25"/>
    <row r="19" spans="2:13" s="227" customFormat="1" x14ac:dyDescent="0.2">
      <c r="B19" s="224" t="s">
        <v>2</v>
      </c>
      <c r="C19" s="225" t="s">
        <v>3</v>
      </c>
      <c r="D19" s="225" t="s">
        <v>4</v>
      </c>
      <c r="E19" s="226" t="s">
        <v>5</v>
      </c>
      <c r="F19" s="226" t="s">
        <v>6</v>
      </c>
      <c r="G19" s="226" t="s">
        <v>7</v>
      </c>
      <c r="H19" s="226" t="s">
        <v>8</v>
      </c>
    </row>
    <row r="20" spans="2:13" s="227" customFormat="1" ht="13.5" thickBot="1" x14ac:dyDescent="0.25">
      <c r="B20" s="268" t="s">
        <v>9</v>
      </c>
      <c r="C20" s="228"/>
      <c r="D20" s="228"/>
      <c r="E20" s="229"/>
      <c r="F20" s="229"/>
      <c r="G20" s="229"/>
      <c r="H20" s="229"/>
    </row>
    <row r="21" spans="2:13" s="227" customFormat="1" ht="13.5" thickBot="1" x14ac:dyDescent="0.25">
      <c r="B21" s="230"/>
      <c r="C21" s="231" t="s">
        <v>13</v>
      </c>
      <c r="D21" s="232"/>
      <c r="E21" s="233"/>
      <c r="F21" s="233"/>
      <c r="G21" s="233"/>
      <c r="H21" s="234"/>
    </row>
    <row r="22" spans="2:13" s="237" customFormat="1" x14ac:dyDescent="0.2">
      <c r="B22" s="235"/>
      <c r="C22" s="236"/>
      <c r="D22" s="269"/>
      <c r="E22" s="270"/>
      <c r="F22" s="270"/>
      <c r="G22" s="257"/>
      <c r="H22" s="258"/>
    </row>
    <row r="23" spans="2:13" s="276" customFormat="1" x14ac:dyDescent="0.2">
      <c r="B23" s="271"/>
      <c r="C23" s="271"/>
      <c r="D23" s="272"/>
      <c r="E23" s="273"/>
      <c r="F23" s="273"/>
      <c r="G23" s="274"/>
      <c r="H23" s="275"/>
      <c r="J23" s="277"/>
      <c r="K23" s="278"/>
      <c r="L23" s="279"/>
      <c r="M23" s="279"/>
    </row>
    <row r="24" spans="2:13" x14ac:dyDescent="0.2">
      <c r="B24" s="243"/>
      <c r="C24" s="238"/>
      <c r="D24" s="239"/>
      <c r="E24" s="280"/>
      <c r="F24" s="280"/>
      <c r="G24" s="240"/>
      <c r="H24" s="241"/>
      <c r="J24" s="242"/>
    </row>
    <row r="25" spans="2:13" x14ac:dyDescent="0.2">
      <c r="B25" s="243"/>
      <c r="C25" s="243"/>
      <c r="D25" s="239"/>
      <c r="E25" s="244"/>
      <c r="F25" s="244"/>
      <c r="G25" s="240"/>
      <c r="H25" s="241"/>
      <c r="J25" s="242"/>
    </row>
    <row r="26" spans="2:13" ht="13.5" thickBot="1" x14ac:dyDescent="0.25">
      <c r="B26" s="245"/>
      <c r="C26" s="246"/>
      <c r="D26" s="281"/>
      <c r="E26" s="282"/>
      <c r="F26" s="282"/>
      <c r="G26" s="282"/>
      <c r="H26" s="283"/>
    </row>
    <row r="27" spans="2:13" ht="13.5" thickBot="1" x14ac:dyDescent="0.25">
      <c r="B27" s="250"/>
      <c r="C27" s="251" t="s">
        <v>14</v>
      </c>
      <c r="D27" s="252"/>
      <c r="E27" s="253"/>
      <c r="F27" s="253"/>
      <c r="G27" s="254" t="s">
        <v>15</v>
      </c>
      <c r="H27" s="223">
        <f>SUM(H22:H26)</f>
        <v>0</v>
      </c>
    </row>
    <row r="28" spans="2:13" ht="13.5" thickBot="1" x14ac:dyDescent="0.25">
      <c r="B28" s="250"/>
      <c r="C28" s="246"/>
      <c r="D28" s="247"/>
      <c r="E28" s="248"/>
      <c r="F28" s="248"/>
      <c r="G28" s="248"/>
      <c r="H28" s="249"/>
    </row>
    <row r="29" spans="2:13" ht="13.5" thickBot="1" x14ac:dyDescent="0.25">
      <c r="B29" s="255"/>
      <c r="C29" s="231" t="s">
        <v>16</v>
      </c>
      <c r="D29" s="247"/>
      <c r="E29" s="248"/>
      <c r="F29" s="248"/>
      <c r="G29" s="248"/>
      <c r="H29" s="249"/>
    </row>
    <row r="30" spans="2:13" s="289" customFormat="1" x14ac:dyDescent="0.2">
      <c r="B30" s="284"/>
      <c r="C30" s="285"/>
      <c r="D30" s="286"/>
      <c r="E30" s="287"/>
      <c r="F30" s="287"/>
      <c r="G30" s="287"/>
      <c r="H30" s="288"/>
    </row>
    <row r="31" spans="2:13" s="289" customFormat="1" x14ac:dyDescent="0.2">
      <c r="B31" s="290"/>
      <c r="C31" s="290"/>
      <c r="D31" s="291"/>
      <c r="E31" s="292"/>
      <c r="F31" s="292"/>
      <c r="G31" s="274"/>
      <c r="H31" s="275"/>
    </row>
    <row r="32" spans="2:13" s="289" customFormat="1" x14ac:dyDescent="0.2">
      <c r="B32" s="290"/>
      <c r="C32" s="290"/>
      <c r="D32" s="291"/>
      <c r="E32" s="292"/>
      <c r="F32" s="292"/>
      <c r="G32" s="274"/>
      <c r="H32" s="275"/>
    </row>
    <row r="33" spans="2:10" s="289" customFormat="1" x14ac:dyDescent="0.2">
      <c r="B33" s="290"/>
      <c r="C33" s="290"/>
      <c r="D33" s="291"/>
      <c r="E33" s="292"/>
      <c r="F33" s="292"/>
      <c r="G33" s="292"/>
      <c r="H33" s="275"/>
    </row>
    <row r="34" spans="2:10" s="289" customFormat="1" x14ac:dyDescent="0.2">
      <c r="B34" s="290"/>
      <c r="C34" s="290"/>
      <c r="D34" s="291"/>
      <c r="E34" s="292"/>
      <c r="F34" s="292"/>
      <c r="G34" s="274"/>
      <c r="H34" s="275"/>
    </row>
    <row r="35" spans="2:10" s="289" customFormat="1" x14ac:dyDescent="0.2">
      <c r="B35" s="290"/>
      <c r="C35" s="290"/>
      <c r="D35" s="291"/>
      <c r="E35" s="292"/>
      <c r="F35" s="292"/>
      <c r="G35" s="274"/>
      <c r="H35" s="275"/>
    </row>
    <row r="36" spans="2:10" x14ac:dyDescent="0.2">
      <c r="B36" s="243"/>
      <c r="C36" s="243"/>
      <c r="D36" s="256"/>
      <c r="E36" s="244"/>
      <c r="F36" s="244"/>
      <c r="G36" s="244"/>
      <c r="H36" s="241"/>
    </row>
    <row r="37" spans="2:10" ht="13.5" thickBot="1" x14ac:dyDescent="0.25">
      <c r="B37" s="245"/>
      <c r="C37" s="246"/>
      <c r="D37" s="259"/>
      <c r="E37" s="260"/>
      <c r="F37" s="260"/>
      <c r="G37" s="240"/>
      <c r="H37" s="261"/>
      <c r="J37" s="242"/>
    </row>
    <row r="38" spans="2:10" ht="13.5" thickBot="1" x14ac:dyDescent="0.25">
      <c r="B38" s="250"/>
      <c r="C38" s="251" t="s">
        <v>17</v>
      </c>
      <c r="D38" s="252"/>
      <c r="E38" s="253"/>
      <c r="F38" s="253"/>
      <c r="G38" s="254" t="s">
        <v>15</v>
      </c>
      <c r="H38" s="223">
        <f>SUM(H30:H37)</f>
        <v>0</v>
      </c>
    </row>
    <row r="39" spans="2:10" ht="13.5" thickBot="1" x14ac:dyDescent="0.25">
      <c r="B39" s="250"/>
      <c r="C39" s="246"/>
      <c r="D39" s="247"/>
      <c r="E39" s="248"/>
      <c r="F39" s="248"/>
      <c r="G39" s="248"/>
      <c r="H39" s="249"/>
    </row>
    <row r="40" spans="2:10" ht="13.5" thickBot="1" x14ac:dyDescent="0.25">
      <c r="B40" s="255"/>
      <c r="C40" s="231" t="s">
        <v>18</v>
      </c>
      <c r="D40" s="247"/>
      <c r="E40" s="248"/>
      <c r="F40" s="248"/>
      <c r="G40" s="248"/>
      <c r="H40" s="249"/>
    </row>
    <row r="41" spans="2:10" ht="185.1" customHeight="1" x14ac:dyDescent="0.2">
      <c r="B41" s="345" t="str">
        <f>'ANAS 2015'!B21</f>
        <v>SIC.04.01.001.b</v>
      </c>
      <c r="C41" s="367"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68" t="str">
        <f>'ANAS 2015'!D21</f>
        <v xml:space="preserve">m </v>
      </c>
      <c r="E41" s="369">
        <v>180</v>
      </c>
      <c r="F41" s="369">
        <f>'ANAS 2015'!E21</f>
        <v>0.4</v>
      </c>
      <c r="G41" s="370">
        <f>E41/$G$15</f>
        <v>180</v>
      </c>
      <c r="H41" s="371">
        <f>G41*F41</f>
        <v>72</v>
      </c>
      <c r="J41" s="242"/>
    </row>
    <row r="42" spans="2:10" ht="77.25" thickBot="1" x14ac:dyDescent="0.25">
      <c r="B42" s="345" t="str">
        <f>'ANAS 2015'!B22</f>
        <v xml:space="preserve">SIC.04.01.005.a </v>
      </c>
      <c r="C42" s="367"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72" t="str">
        <f>'ANAS 2015'!D22</f>
        <v xml:space="preserve">m </v>
      </c>
      <c r="E42" s="373">
        <v>180</v>
      </c>
      <c r="F42" s="374">
        <f>'ANAS 2015'!E22</f>
        <v>1.8</v>
      </c>
      <c r="G42" s="375">
        <f>E42/$G$15</f>
        <v>180</v>
      </c>
      <c r="H42" s="376">
        <f>G42*F42</f>
        <v>324</v>
      </c>
      <c r="J42" s="242"/>
    </row>
    <row r="43" spans="2:10" ht="13.5" thickBot="1" x14ac:dyDescent="0.25">
      <c r="B43" s="250"/>
      <c r="C43" s="251" t="s">
        <v>22</v>
      </c>
      <c r="D43" s="252"/>
      <c r="E43" s="253"/>
      <c r="F43" s="253"/>
      <c r="G43" s="254" t="s">
        <v>15</v>
      </c>
      <c r="H43" s="223">
        <f>SUM(H41:H42)</f>
        <v>396</v>
      </c>
    </row>
    <row r="44" spans="2:10" ht="13.5" thickBot="1" x14ac:dyDescent="0.25">
      <c r="C44" s="262"/>
      <c r="D44" s="263"/>
      <c r="E44" s="264"/>
      <c r="F44" s="264"/>
      <c r="G44" s="265"/>
      <c r="H44" s="265"/>
    </row>
    <row r="45" spans="2:10" ht="13.5" thickBot="1" x14ac:dyDescent="0.25">
      <c r="C45" s="266"/>
      <c r="D45" s="266"/>
      <c r="E45" s="266"/>
      <c r="F45" s="266" t="s">
        <v>23</v>
      </c>
      <c r="G45" s="267" t="s">
        <v>15</v>
      </c>
      <c r="H45" s="223">
        <f>H43+H38+H27</f>
        <v>396</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5"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48"/>
  <sheetViews>
    <sheetView view="pageBreakPreview" topLeftCell="A39" zoomScale="85" zoomScaleNormal="85" zoomScaleSheetLayoutView="85" workbookViewId="0">
      <selection activeCell="C2" sqref="C2:F14"/>
    </sheetView>
  </sheetViews>
  <sheetFormatPr defaultRowHeight="12.75" x14ac:dyDescent="0.2"/>
  <cols>
    <col min="1" max="1" width="3.7109375" style="1" customWidth="1"/>
    <col min="2" max="2" width="15.7109375" style="136"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508" t="s">
        <v>182</v>
      </c>
      <c r="C2" s="510" t="s">
        <v>248</v>
      </c>
      <c r="D2" s="492"/>
      <c r="E2" s="492"/>
      <c r="F2" s="502"/>
      <c r="G2" s="365"/>
      <c r="H2" s="365"/>
    </row>
    <row r="3" spans="2:8" ht="15.75" customHeight="1" thickBot="1" x14ac:dyDescent="0.25">
      <c r="B3" s="509"/>
      <c r="C3" s="494"/>
      <c r="D3" s="495"/>
      <c r="E3" s="495"/>
      <c r="F3" s="503"/>
      <c r="G3" s="365"/>
      <c r="H3" s="365"/>
    </row>
    <row r="4" spans="2:8" ht="15.75" customHeight="1" x14ac:dyDescent="0.2">
      <c r="C4" s="494"/>
      <c r="D4" s="495"/>
      <c r="E4" s="495"/>
      <c r="F4" s="503"/>
      <c r="G4" s="365"/>
      <c r="H4" s="365"/>
    </row>
    <row r="5" spans="2:8" ht="15.75" customHeight="1" x14ac:dyDescent="0.2">
      <c r="C5" s="494"/>
      <c r="D5" s="495"/>
      <c r="E5" s="495"/>
      <c r="F5" s="503"/>
      <c r="G5" s="365"/>
      <c r="H5" s="365"/>
    </row>
    <row r="6" spans="2:8" ht="15.75" customHeight="1" x14ac:dyDescent="0.2">
      <c r="C6" s="494"/>
      <c r="D6" s="495"/>
      <c r="E6" s="495"/>
      <c r="F6" s="503"/>
      <c r="G6" s="365"/>
      <c r="H6" s="365"/>
    </row>
    <row r="7" spans="2:8" ht="15.75" customHeight="1" x14ac:dyDescent="0.2">
      <c r="C7" s="494"/>
      <c r="D7" s="495"/>
      <c r="E7" s="495"/>
      <c r="F7" s="503"/>
      <c r="G7" s="365"/>
      <c r="H7" s="365"/>
    </row>
    <row r="8" spans="2:8" ht="15.75" customHeight="1" x14ac:dyDescent="0.2">
      <c r="C8" s="494"/>
      <c r="D8" s="495"/>
      <c r="E8" s="495"/>
      <c r="F8" s="503"/>
      <c r="G8" s="365"/>
      <c r="H8" s="365"/>
    </row>
    <row r="9" spans="2:8" ht="15.75" customHeight="1" x14ac:dyDescent="0.2">
      <c r="C9" s="494"/>
      <c r="D9" s="495"/>
      <c r="E9" s="495"/>
      <c r="F9" s="503"/>
      <c r="G9" s="365"/>
      <c r="H9" s="365"/>
    </row>
    <row r="10" spans="2:8" ht="15.75" customHeight="1" x14ac:dyDescent="0.2">
      <c r="C10" s="494"/>
      <c r="D10" s="495"/>
      <c r="E10" s="495"/>
      <c r="F10" s="503"/>
      <c r="G10" s="365"/>
      <c r="H10" s="365"/>
    </row>
    <row r="11" spans="2:8" ht="15.75" customHeight="1" x14ac:dyDescent="0.2">
      <c r="C11" s="494"/>
      <c r="D11" s="495"/>
      <c r="E11" s="495"/>
      <c r="F11" s="503"/>
      <c r="G11" s="365"/>
      <c r="H11" s="365"/>
    </row>
    <row r="12" spans="2:8" ht="15.75" customHeight="1" x14ac:dyDescent="0.2">
      <c r="C12" s="494"/>
      <c r="D12" s="495"/>
      <c r="E12" s="495"/>
      <c r="F12" s="503"/>
      <c r="G12" s="365"/>
      <c r="H12" s="365"/>
    </row>
    <row r="13" spans="2:8" ht="15.75" customHeight="1" x14ac:dyDescent="0.2">
      <c r="C13" s="497"/>
      <c r="D13" s="498"/>
      <c r="E13" s="498"/>
      <c r="F13" s="504"/>
      <c r="G13" s="365"/>
      <c r="H13" s="365"/>
    </row>
    <row r="14" spans="2:8" ht="13.5" thickBot="1" x14ac:dyDescent="0.25"/>
    <row r="15" spans="2:8" s="6" customFormat="1" ht="13.5" thickBot="1" x14ac:dyDescent="0.25">
      <c r="B15" s="137"/>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8"/>
      <c r="C21" s="22" t="s">
        <v>13</v>
      </c>
      <c r="D21" s="23"/>
      <c r="E21" s="24"/>
      <c r="F21" s="24"/>
      <c r="G21" s="24"/>
      <c r="H21" s="26"/>
    </row>
    <row r="22" spans="2:13" s="29" customFormat="1" x14ac:dyDescent="0.2">
      <c r="B22" s="139"/>
      <c r="C22" s="27"/>
      <c r="D22" s="106"/>
      <c r="E22" s="71"/>
      <c r="F22" s="71"/>
      <c r="G22" s="78"/>
      <c r="H22" s="140"/>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41"/>
      <c r="C26" s="42"/>
      <c r="D26" s="117"/>
      <c r="E26" s="74"/>
      <c r="F26" s="74"/>
      <c r="G26" s="74"/>
      <c r="H26" s="142"/>
    </row>
    <row r="27" spans="2:13" ht="13.5" thickBot="1" x14ac:dyDescent="0.25">
      <c r="B27" s="143"/>
      <c r="C27" s="47" t="s">
        <v>14</v>
      </c>
      <c r="D27" s="48"/>
      <c r="E27" s="49"/>
      <c r="F27" s="49"/>
      <c r="G27" s="51" t="s">
        <v>15</v>
      </c>
      <c r="H27" s="10">
        <f>SUM(H22:H26)</f>
        <v>0</v>
      </c>
    </row>
    <row r="28" spans="2:13" ht="13.5" thickBot="1" x14ac:dyDescent="0.25">
      <c r="B28" s="143"/>
      <c r="C28" s="42"/>
      <c r="D28" s="43"/>
      <c r="E28" s="44"/>
      <c r="F28" s="44"/>
      <c r="G28" s="44"/>
      <c r="H28" s="46"/>
    </row>
    <row r="29" spans="2:13" ht="13.5" thickBot="1" x14ac:dyDescent="0.25">
      <c r="B29" s="144"/>
      <c r="C29" s="22" t="s">
        <v>16</v>
      </c>
      <c r="D29" s="43"/>
      <c r="E29" s="44"/>
      <c r="F29" s="44"/>
      <c r="G29" s="44"/>
      <c r="H29" s="46"/>
    </row>
    <row r="30" spans="2:13" s="91" customFormat="1" x14ac:dyDescent="0.2">
      <c r="B30" s="145"/>
      <c r="C30" s="90"/>
      <c r="D30" s="126"/>
      <c r="E30" s="75"/>
      <c r="F30" s="75"/>
      <c r="G30" s="75"/>
      <c r="H30" s="79"/>
    </row>
    <row r="31" spans="2:13" s="91" customFormat="1" x14ac:dyDescent="0.2">
      <c r="B31" s="146"/>
      <c r="C31" s="92"/>
      <c r="D31" s="147"/>
      <c r="E31" s="148"/>
      <c r="F31" s="148"/>
      <c r="G31" s="61"/>
      <c r="H31" s="62"/>
    </row>
    <row r="32" spans="2:13" s="91" customFormat="1" x14ac:dyDescent="0.2">
      <c r="B32" s="146"/>
      <c r="C32" s="92"/>
      <c r="D32" s="93"/>
      <c r="E32" s="60"/>
      <c r="F32" s="60"/>
      <c r="G32" s="61"/>
      <c r="H32" s="62"/>
    </row>
    <row r="33" spans="2:10" s="91" customFormat="1" x14ac:dyDescent="0.2">
      <c r="B33" s="146"/>
      <c r="C33" s="92"/>
      <c r="D33" s="93"/>
      <c r="E33" s="60"/>
      <c r="F33" s="60"/>
      <c r="G33" s="60"/>
      <c r="H33" s="62"/>
    </row>
    <row r="34" spans="2:10" s="91" customFormat="1" x14ac:dyDescent="0.2">
      <c r="B34" s="146"/>
      <c r="C34" s="92"/>
      <c r="D34" s="93"/>
      <c r="E34" s="60"/>
      <c r="F34" s="60"/>
      <c r="G34" s="61"/>
      <c r="H34" s="62"/>
    </row>
    <row r="35" spans="2:10" s="91" customFormat="1" x14ac:dyDescent="0.2">
      <c r="B35" s="146"/>
      <c r="C35" s="92"/>
      <c r="D35" s="93"/>
      <c r="E35" s="60"/>
      <c r="F35" s="60"/>
      <c r="G35" s="61"/>
      <c r="H35" s="62"/>
    </row>
    <row r="36" spans="2:10" x14ac:dyDescent="0.2">
      <c r="B36" s="63"/>
      <c r="C36" s="38"/>
      <c r="D36" s="117"/>
      <c r="E36" s="74"/>
      <c r="F36" s="74"/>
      <c r="G36" s="40"/>
      <c r="H36" s="142"/>
    </row>
    <row r="37" spans="2:10" ht="13.5" thickBot="1" x14ac:dyDescent="0.25">
      <c r="B37" s="141"/>
      <c r="C37" s="42"/>
      <c r="D37" s="82"/>
      <c r="E37" s="76"/>
      <c r="F37" s="76"/>
      <c r="G37" s="34"/>
      <c r="H37" s="83"/>
      <c r="J37" s="36"/>
    </row>
    <row r="38" spans="2:10" ht="13.5" thickBot="1" x14ac:dyDescent="0.25">
      <c r="B38" s="143"/>
      <c r="C38" s="47" t="s">
        <v>17</v>
      </c>
      <c r="D38" s="48"/>
      <c r="E38" s="49"/>
      <c r="F38" s="49"/>
      <c r="G38" s="51" t="s">
        <v>15</v>
      </c>
      <c r="H38" s="10">
        <f>SUM(H30:H37)</f>
        <v>0</v>
      </c>
    </row>
    <row r="39" spans="2:10" ht="13.5" thickBot="1" x14ac:dyDescent="0.25">
      <c r="B39" s="143"/>
      <c r="C39" s="42"/>
      <c r="D39" s="43"/>
      <c r="E39" s="44"/>
      <c r="F39" s="44"/>
      <c r="G39" s="44"/>
      <c r="H39" s="46"/>
    </row>
    <row r="40" spans="2:10" ht="13.5" thickBot="1" x14ac:dyDescent="0.25">
      <c r="B40" s="144"/>
      <c r="C40" s="22" t="s">
        <v>18</v>
      </c>
      <c r="D40" s="94"/>
      <c r="E40" s="57"/>
      <c r="F40" s="57"/>
      <c r="G40" s="57"/>
      <c r="H40" s="95"/>
    </row>
    <row r="41" spans="2:10" ht="165.75" x14ac:dyDescent="0.2">
      <c r="B41" s="345" t="str">
        <f>'ANAS 2015'!B18</f>
        <v xml:space="preserve">SIC.04.03.005 </v>
      </c>
      <c r="C41" s="345"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2" t="str">
        <f>'ANAS 2015'!D18</f>
        <v xml:space="preserve">cad </v>
      </c>
      <c r="E41" s="377">
        <v>176</v>
      </c>
      <c r="F41" s="377">
        <f>'ANAS 2015'!E18</f>
        <v>0.4</v>
      </c>
      <c r="G41" s="378">
        <f t="shared" ref="G41:G45" si="0">E41/$G$15</f>
        <v>176</v>
      </c>
      <c r="H41" s="379">
        <f t="shared" ref="H41:H45" si="1">G41*F41</f>
        <v>70.400000000000006</v>
      </c>
      <c r="J41" s="36"/>
    </row>
    <row r="42" spans="2:10" ht="153" x14ac:dyDescent="0.2">
      <c r="B42" s="424" t="str">
        <f>'ANAS 2015'!B20</f>
        <v xml:space="preserve">SIC.04.04.001 </v>
      </c>
      <c r="C42" s="345"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48" t="str">
        <f>'ANAS 2015'!D20</f>
        <v xml:space="preserve">cad </v>
      </c>
      <c r="E42" s="380">
        <v>18</v>
      </c>
      <c r="F42" s="381">
        <f>'ANAS 2015'!E20</f>
        <v>0.85</v>
      </c>
      <c r="G42" s="382">
        <f>E42/$G$15</f>
        <v>18</v>
      </c>
      <c r="H42" s="383">
        <f>G42*F42</f>
        <v>15.299999999999999</v>
      </c>
      <c r="J42" s="36"/>
    </row>
    <row r="43" spans="2:10" ht="153" x14ac:dyDescent="0.2">
      <c r="B43" s="424" t="str">
        <f>'ANAS 2015'!B19</f>
        <v xml:space="preserve">SIC.04.03.015 </v>
      </c>
      <c r="C43" s="345"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48" t="str">
        <f>'ANAS 2015'!D19</f>
        <v xml:space="preserve">cad </v>
      </c>
      <c r="E43" s="380">
        <v>23</v>
      </c>
      <c r="F43" s="380">
        <f>'ANAS 2015'!E19</f>
        <v>0.25</v>
      </c>
      <c r="G43" s="382">
        <f>E43/$G$15</f>
        <v>23</v>
      </c>
      <c r="H43" s="383">
        <f>G43*F43</f>
        <v>5.75</v>
      </c>
      <c r="J43" s="36"/>
    </row>
    <row r="44" spans="2:10" ht="63.75" x14ac:dyDescent="0.2">
      <c r="B44" s="424" t="str">
        <f>'ANALISI DI MERCATO'!B3</f>
        <v>BSIC-AM001</v>
      </c>
      <c r="C44" s="345"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44" s="348" t="str">
        <f>'ANALISI DI MERCATO'!D3</f>
        <v>giorno</v>
      </c>
      <c r="E44" s="380">
        <v>2</v>
      </c>
      <c r="F44" s="380">
        <f>'ANALISI DI MERCATO'!H3</f>
        <v>46.830839999999995</v>
      </c>
      <c r="G44" s="382">
        <f>E44/$G$15</f>
        <v>2</v>
      </c>
      <c r="H44" s="383">
        <f>G44*F44</f>
        <v>93.66167999999999</v>
      </c>
      <c r="J44" s="36"/>
    </row>
    <row r="45" spans="2:10" ht="26.25" thickBot="1" x14ac:dyDescent="0.25">
      <c r="B45" s="345" t="str">
        <f>'ANALISI DI MERCATO'!B5</f>
        <v>BSIC-AM003</v>
      </c>
      <c r="C45" s="345" t="str">
        <f>'ANALISI DI MERCATO'!C5</f>
        <v>Pannello 90x90 fondo nero - 8 fari a led diam. 200 certificato, compreso di Cavalletto verticale e batterie (durata 8 ore). Compenso giornaliero.</v>
      </c>
      <c r="D45" s="348" t="s">
        <v>21</v>
      </c>
      <c r="E45" s="380">
        <v>1</v>
      </c>
      <c r="F45" s="380">
        <f>'ANALISI DI MERCATO'!H5</f>
        <v>37.774421333333336</v>
      </c>
      <c r="G45" s="360">
        <f t="shared" si="0"/>
        <v>1</v>
      </c>
      <c r="H45" s="361">
        <f t="shared" si="1"/>
        <v>37.774421333333336</v>
      </c>
      <c r="J45" s="36"/>
    </row>
    <row r="46" spans="2:10" ht="13.5" thickBot="1" x14ac:dyDescent="0.25">
      <c r="B46" s="143"/>
      <c r="C46" s="47" t="s">
        <v>22</v>
      </c>
      <c r="D46" s="48"/>
      <c r="E46" s="49"/>
      <c r="F46" s="49"/>
      <c r="G46" s="51" t="s">
        <v>15</v>
      </c>
      <c r="H46" s="10">
        <f>SUM(H41:H45)</f>
        <v>222.88610133333333</v>
      </c>
    </row>
    <row r="47" spans="2:10" ht="13.5" thickBot="1" x14ac:dyDescent="0.25">
      <c r="C47" s="64"/>
      <c r="D47" s="65"/>
      <c r="E47" s="66"/>
      <c r="F47" s="66"/>
      <c r="G47" s="67"/>
      <c r="H47" s="67"/>
    </row>
    <row r="48" spans="2:10" ht="13.5" thickBot="1" x14ac:dyDescent="0.25">
      <c r="C48" s="68"/>
      <c r="D48" s="68"/>
      <c r="E48" s="68"/>
      <c r="F48" s="68" t="s">
        <v>23</v>
      </c>
      <c r="G48" s="69" t="s">
        <v>31</v>
      </c>
      <c r="H48" s="10">
        <f>H46+H38+H27</f>
        <v>222.88610133333333</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56"/>
  <sheetViews>
    <sheetView view="pageBreakPreview" topLeftCell="A13" zoomScale="85" zoomScaleNormal="100" zoomScaleSheetLayoutView="85" workbookViewId="0">
      <selection activeCell="C2" sqref="C2:F14"/>
    </sheetView>
  </sheetViews>
  <sheetFormatPr defaultRowHeight="15" x14ac:dyDescent="0.25"/>
  <cols>
    <col min="1" max="1" width="3.7109375" style="1" customWidth="1"/>
    <col min="2" max="2" width="15.7109375" style="136" customWidth="1"/>
    <col min="3" max="3" width="80.7109375" style="1" customWidth="1"/>
    <col min="4" max="4" width="8.7109375" style="5" customWidth="1"/>
    <col min="5" max="5" width="8.7109375" style="101" customWidth="1"/>
    <col min="6" max="8" width="10.7109375" style="101"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508" t="s">
        <v>183</v>
      </c>
      <c r="C2" s="510" t="s">
        <v>249</v>
      </c>
      <c r="D2" s="492"/>
      <c r="E2" s="492"/>
      <c r="F2" s="502"/>
      <c r="G2" s="363"/>
      <c r="H2" s="364"/>
    </row>
    <row r="3" spans="2:8" ht="15.75" customHeight="1" thickBot="1" x14ac:dyDescent="0.25">
      <c r="B3" s="509"/>
      <c r="C3" s="494"/>
      <c r="D3" s="495"/>
      <c r="E3" s="495"/>
      <c r="F3" s="503"/>
      <c r="G3" s="365"/>
      <c r="H3" s="366"/>
    </row>
    <row r="4" spans="2:8" ht="15.75" customHeight="1" x14ac:dyDescent="0.2">
      <c r="C4" s="494"/>
      <c r="D4" s="495"/>
      <c r="E4" s="495"/>
      <c r="F4" s="503"/>
      <c r="G4" s="365"/>
      <c r="H4" s="366"/>
    </row>
    <row r="5" spans="2:8" ht="15.75" customHeight="1" x14ac:dyDescent="0.2">
      <c r="C5" s="494"/>
      <c r="D5" s="495"/>
      <c r="E5" s="495"/>
      <c r="F5" s="503"/>
      <c r="G5" s="365"/>
      <c r="H5" s="366"/>
    </row>
    <row r="6" spans="2:8" ht="15.75" customHeight="1" x14ac:dyDescent="0.2">
      <c r="C6" s="494"/>
      <c r="D6" s="495"/>
      <c r="E6" s="495"/>
      <c r="F6" s="503"/>
      <c r="G6" s="365"/>
      <c r="H6" s="366"/>
    </row>
    <row r="7" spans="2:8" ht="15.75" customHeight="1" x14ac:dyDescent="0.2">
      <c r="C7" s="494"/>
      <c r="D7" s="495"/>
      <c r="E7" s="495"/>
      <c r="F7" s="503"/>
      <c r="G7" s="365"/>
      <c r="H7" s="366"/>
    </row>
    <row r="8" spans="2:8" ht="15.75" customHeight="1" x14ac:dyDescent="0.2">
      <c r="C8" s="494"/>
      <c r="D8" s="495"/>
      <c r="E8" s="495"/>
      <c r="F8" s="503"/>
      <c r="G8" s="365"/>
      <c r="H8" s="366"/>
    </row>
    <row r="9" spans="2:8" ht="15.75" customHeight="1" x14ac:dyDescent="0.2">
      <c r="C9" s="494"/>
      <c r="D9" s="495"/>
      <c r="E9" s="495"/>
      <c r="F9" s="503"/>
      <c r="G9" s="365"/>
      <c r="H9" s="366"/>
    </row>
    <row r="10" spans="2:8" ht="15.75" customHeight="1" x14ac:dyDescent="0.2">
      <c r="C10" s="494"/>
      <c r="D10" s="495"/>
      <c r="E10" s="495"/>
      <c r="F10" s="503"/>
      <c r="G10" s="365"/>
      <c r="H10" s="366"/>
    </row>
    <row r="11" spans="2:8" ht="15.75" customHeight="1" x14ac:dyDescent="0.2">
      <c r="C11" s="494"/>
      <c r="D11" s="495"/>
      <c r="E11" s="495"/>
      <c r="F11" s="503"/>
      <c r="G11" s="365"/>
      <c r="H11" s="366"/>
    </row>
    <row r="12" spans="2:8" ht="15.75" customHeight="1" x14ac:dyDescent="0.2">
      <c r="C12" s="494"/>
      <c r="D12" s="495"/>
      <c r="E12" s="495"/>
      <c r="F12" s="503"/>
      <c r="G12" s="365"/>
      <c r="H12" s="366"/>
    </row>
    <row r="13" spans="2:8" ht="15.75" customHeight="1" x14ac:dyDescent="0.2">
      <c r="C13" s="497"/>
      <c r="D13" s="498"/>
      <c r="E13" s="498"/>
      <c r="F13" s="498"/>
      <c r="G13" s="365"/>
      <c r="H13" s="365"/>
    </row>
    <row r="14" spans="2:8" ht="15.75" thickBot="1" x14ac:dyDescent="0.3"/>
    <row r="15" spans="2:8" s="6" customFormat="1" ht="13.5" thickBot="1" x14ac:dyDescent="0.25">
      <c r="B15" s="137"/>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3" t="s">
        <v>9</v>
      </c>
      <c r="C20" s="18"/>
      <c r="D20" s="18"/>
      <c r="E20" s="19"/>
      <c r="F20" s="19"/>
      <c r="G20" s="19"/>
      <c r="H20" s="19"/>
    </row>
    <row r="21" spans="2:13" s="16" customFormat="1" ht="13.5" thickBot="1" x14ac:dyDescent="0.25">
      <c r="B21" s="149"/>
      <c r="C21" s="22" t="s">
        <v>13</v>
      </c>
      <c r="D21" s="23"/>
      <c r="E21" s="24"/>
      <c r="F21" s="24"/>
      <c r="G21" s="24"/>
      <c r="H21" s="26"/>
    </row>
    <row r="22" spans="2:13" s="29" customFormat="1" x14ac:dyDescent="0.25">
      <c r="B22" s="58"/>
      <c r="C22" s="27"/>
      <c r="D22" s="106"/>
      <c r="E22" s="71"/>
      <c r="F22" s="71"/>
      <c r="G22" s="107"/>
      <c r="H22" s="108"/>
    </row>
    <row r="23" spans="2:13" s="29" customFormat="1" ht="51" x14ac:dyDescent="0.2">
      <c r="B23" s="345" t="str">
        <f>'ANAS 2015'!B24</f>
        <v>L.01.001.b</v>
      </c>
      <c r="C23" s="345" t="str">
        <f>'ANAS 2015'!C24</f>
        <v>NOLO DI AUTOCARRO PER LAVORO DIURNO
funzionante compreso conducente, carburante e lubrificante per prestazioni di lavoro diurno
Per ogni ora di lavoro.
DELLA PORTATA FINO DA QL 41 A 60QL</v>
      </c>
      <c r="D23" s="392" t="str">
        <f>'ANAS 2015'!D24</f>
        <v>h</v>
      </c>
      <c r="E23" s="377">
        <v>4</v>
      </c>
      <c r="F23" s="358">
        <f>'ANAS 2015'!E24</f>
        <v>75.648979999999995</v>
      </c>
      <c r="G23" s="393">
        <f>E23/$G$15</f>
        <v>4</v>
      </c>
      <c r="H23" s="394">
        <f>G23*F23</f>
        <v>302.59591999999998</v>
      </c>
      <c r="I23" s="385"/>
      <c r="J23" s="36"/>
      <c r="K23" s="16"/>
      <c r="L23" s="37"/>
      <c r="M23" s="37"/>
    </row>
    <row r="24" spans="2:13" ht="13.5" thickBot="1" x14ac:dyDescent="0.25">
      <c r="B24" s="425"/>
      <c r="C24" s="386"/>
      <c r="D24" s="387"/>
      <c r="E24" s="395"/>
      <c r="F24" s="395"/>
      <c r="G24" s="395"/>
      <c r="H24" s="396"/>
    </row>
    <row r="25" spans="2:13" ht="13.5" thickBot="1" x14ac:dyDescent="0.25">
      <c r="B25" s="426"/>
      <c r="C25" s="47" t="s">
        <v>14</v>
      </c>
      <c r="D25" s="388"/>
      <c r="E25" s="397"/>
      <c r="F25" s="397"/>
      <c r="G25" s="51" t="s">
        <v>15</v>
      </c>
      <c r="H25" s="10">
        <f>SUM(H22:H24)</f>
        <v>302.59591999999998</v>
      </c>
    </row>
    <row r="26" spans="2:13" ht="13.5" thickBot="1" x14ac:dyDescent="0.25">
      <c r="B26" s="426"/>
      <c r="C26" s="386"/>
      <c r="D26" s="389"/>
      <c r="E26" s="398"/>
      <c r="F26" s="398"/>
      <c r="G26" s="398"/>
      <c r="H26" s="399"/>
    </row>
    <row r="27" spans="2:13" ht="13.5" thickBot="1" x14ac:dyDescent="0.25">
      <c r="B27" s="427"/>
      <c r="C27" s="22" t="s">
        <v>16</v>
      </c>
      <c r="D27" s="389"/>
      <c r="E27" s="398"/>
      <c r="F27" s="398"/>
      <c r="G27" s="398"/>
      <c r="H27" s="399"/>
    </row>
    <row r="28" spans="2:13" ht="12.75" x14ac:dyDescent="0.2">
      <c r="B28" s="428"/>
      <c r="C28" s="401"/>
      <c r="D28" s="402"/>
      <c r="E28" s="403"/>
      <c r="F28" s="403"/>
      <c r="G28" s="403"/>
      <c r="H28" s="404"/>
    </row>
    <row r="29" spans="2:13" ht="12.75" x14ac:dyDescent="0.2">
      <c r="B29" s="424"/>
      <c r="C29" s="390" t="s">
        <v>257</v>
      </c>
      <c r="D29" s="352"/>
      <c r="E29" s="381"/>
      <c r="F29" s="381"/>
      <c r="G29" s="381"/>
      <c r="H29" s="400"/>
    </row>
    <row r="30" spans="2:13" ht="12.75" x14ac:dyDescent="0.2">
      <c r="B30" s="345" t="str">
        <f>'ANAS 2015'!B23</f>
        <v>CE.1.05</v>
      </c>
      <c r="C30" s="391" t="str">
        <f>'ANAS 2015'!C23</f>
        <v>Guardiania (turni 8 ore)</v>
      </c>
      <c r="D30" s="352" t="str">
        <f>'ANAS 2015'!D23</f>
        <v>h</v>
      </c>
      <c r="E30" s="381">
        <f>2*2</f>
        <v>4</v>
      </c>
      <c r="F30" s="380">
        <f>'ANAS 2015'!E23</f>
        <v>23.480270000000001</v>
      </c>
      <c r="G30" s="393">
        <f>E30/$G$15</f>
        <v>4</v>
      </c>
      <c r="H30" s="394">
        <f>G30*F30</f>
        <v>93.921080000000003</v>
      </c>
    </row>
    <row r="31" spans="2:13" ht="12.75" x14ac:dyDescent="0.2">
      <c r="B31" s="345"/>
      <c r="C31" s="391"/>
      <c r="D31" s="348"/>
      <c r="E31" s="380"/>
      <c r="F31" s="380"/>
      <c r="G31" s="393"/>
      <c r="H31" s="394"/>
    </row>
    <row r="32" spans="2:13" ht="12.75" x14ac:dyDescent="0.2">
      <c r="B32" s="345"/>
      <c r="C32" s="391" t="s">
        <v>258</v>
      </c>
      <c r="D32" s="348"/>
      <c r="E32" s="380"/>
      <c r="F32" s="358"/>
      <c r="G32" s="380"/>
      <c r="H32" s="394"/>
    </row>
    <row r="33" spans="2:10" ht="12.75" x14ac:dyDescent="0.2">
      <c r="B33" s="345" t="str">
        <f>'ANAS 2015'!B23</f>
        <v>CE.1.05</v>
      </c>
      <c r="C33" s="391" t="str">
        <f>'ANAS 2015'!C23</f>
        <v>Guardiania (turni 8 ore)</v>
      </c>
      <c r="D33" s="348" t="str">
        <f>'ANAS 2015'!D23</f>
        <v>h</v>
      </c>
      <c r="E33" s="380">
        <f>2*2</f>
        <v>4</v>
      </c>
      <c r="F33" s="380">
        <f>'ANAS 2015'!E23</f>
        <v>23.480270000000001</v>
      </c>
      <c r="G33" s="393">
        <f>E33/$G$15</f>
        <v>4</v>
      </c>
      <c r="H33" s="394">
        <f>G33*F33</f>
        <v>93.921080000000003</v>
      </c>
    </row>
    <row r="34" spans="2:10" ht="15.75" thickBot="1" x14ac:dyDescent="0.3">
      <c r="B34" s="150"/>
      <c r="C34" s="42"/>
      <c r="D34" s="82"/>
      <c r="E34" s="131"/>
      <c r="F34" s="131"/>
      <c r="G34" s="113"/>
      <c r="H34" s="132"/>
      <c r="J34" s="36"/>
    </row>
    <row r="35" spans="2:10" ht="15.75" thickBot="1" x14ac:dyDescent="0.3">
      <c r="B35" s="151"/>
      <c r="C35" s="47" t="s">
        <v>17</v>
      </c>
      <c r="D35" s="48"/>
      <c r="E35" s="121"/>
      <c r="F35" s="121"/>
      <c r="G35" s="51" t="s">
        <v>15</v>
      </c>
      <c r="H35" s="10">
        <f>SUM(H29:H34)</f>
        <v>187.84216000000001</v>
      </c>
    </row>
    <row r="36" spans="2:10" ht="15.75" thickBot="1" x14ac:dyDescent="0.3">
      <c r="B36" s="151"/>
      <c r="C36" s="42"/>
      <c r="D36" s="43"/>
      <c r="E36" s="122"/>
      <c r="F36" s="122"/>
      <c r="G36" s="122"/>
      <c r="H36" s="123"/>
    </row>
    <row r="37" spans="2:10" ht="15.75" thickBot="1" x14ac:dyDescent="0.3">
      <c r="B37" s="152"/>
      <c r="C37" s="22" t="s">
        <v>18</v>
      </c>
      <c r="D37" s="43"/>
      <c r="E37" s="122"/>
      <c r="F37" s="122"/>
      <c r="G37" s="153"/>
      <c r="H37" s="123"/>
    </row>
    <row r="38" spans="2:10" x14ac:dyDescent="0.25">
      <c r="B38" s="58"/>
      <c r="C38" s="154"/>
      <c r="D38" s="77"/>
      <c r="E38" s="107"/>
      <c r="F38" s="107"/>
      <c r="G38" s="155">
        <f>E38/$G$15</f>
        <v>0</v>
      </c>
      <c r="H38" s="108">
        <f>G38*F38</f>
        <v>0</v>
      </c>
      <c r="J38" s="36"/>
    </row>
    <row r="39" spans="2:10" x14ac:dyDescent="0.25">
      <c r="B39" s="30"/>
      <c r="C39" s="38"/>
      <c r="D39" s="54"/>
      <c r="E39" s="115"/>
      <c r="F39" s="115"/>
      <c r="G39" s="113"/>
      <c r="H39" s="114"/>
      <c r="J39" s="36"/>
    </row>
    <row r="40" spans="2:10" x14ac:dyDescent="0.25">
      <c r="B40" s="30"/>
      <c r="C40" s="38"/>
      <c r="D40" s="54"/>
      <c r="E40" s="115"/>
      <c r="F40" s="115"/>
      <c r="G40" s="113"/>
      <c r="H40" s="114"/>
      <c r="J40" s="36"/>
    </row>
    <row r="41" spans="2:10" x14ac:dyDescent="0.25">
      <c r="B41" s="30"/>
      <c r="C41" s="38"/>
      <c r="D41" s="54"/>
      <c r="E41" s="115"/>
      <c r="F41" s="115"/>
      <c r="G41" s="113"/>
      <c r="H41" s="114"/>
      <c r="J41" s="36"/>
    </row>
    <row r="42" spans="2:10" x14ac:dyDescent="0.25">
      <c r="B42" s="30"/>
      <c r="C42" s="38"/>
      <c r="D42" s="54"/>
      <c r="E42" s="115"/>
      <c r="F42" s="115"/>
      <c r="G42" s="113"/>
      <c r="H42" s="114"/>
      <c r="J42" s="36"/>
    </row>
    <row r="43" spans="2:10" x14ac:dyDescent="0.25">
      <c r="B43" s="30"/>
      <c r="C43" s="38"/>
      <c r="D43" s="54"/>
      <c r="E43" s="115"/>
      <c r="F43" s="115"/>
      <c r="G43" s="113"/>
      <c r="H43" s="114"/>
      <c r="J43" s="36"/>
    </row>
    <row r="44" spans="2:10" x14ac:dyDescent="0.25">
      <c r="B44" s="30"/>
      <c r="C44" s="38"/>
      <c r="D44" s="54"/>
      <c r="E44" s="115"/>
      <c r="F44" s="115"/>
      <c r="G44" s="113"/>
      <c r="H44" s="114"/>
      <c r="J44" s="36"/>
    </row>
    <row r="45" spans="2:10" x14ac:dyDescent="0.25">
      <c r="B45" s="30"/>
      <c r="C45" s="38"/>
      <c r="D45" s="54"/>
      <c r="E45" s="115"/>
      <c r="F45" s="115"/>
      <c r="G45" s="113"/>
      <c r="H45" s="114"/>
      <c r="J45" s="36"/>
    </row>
    <row r="46" spans="2:10" x14ac:dyDescent="0.25">
      <c r="B46" s="30"/>
      <c r="C46" s="38"/>
      <c r="D46" s="54"/>
      <c r="E46" s="115"/>
      <c r="F46" s="115"/>
      <c r="G46" s="113"/>
      <c r="H46" s="114"/>
      <c r="J46" s="36"/>
    </row>
    <row r="47" spans="2:10" x14ac:dyDescent="0.25">
      <c r="B47" s="30"/>
      <c r="C47" s="38"/>
      <c r="D47" s="54"/>
      <c r="E47" s="115"/>
      <c r="F47" s="115"/>
      <c r="G47" s="113"/>
      <c r="H47" s="114"/>
      <c r="J47" s="36"/>
    </row>
    <row r="48" spans="2:10" x14ac:dyDescent="0.25">
      <c r="B48" s="30"/>
      <c r="C48" s="38"/>
      <c r="D48" s="54"/>
      <c r="E48" s="115"/>
      <c r="F48" s="115"/>
      <c r="G48" s="113"/>
      <c r="H48" s="114"/>
      <c r="J48" s="36"/>
    </row>
    <row r="49" spans="2:10" ht="15.75" thickBot="1" x14ac:dyDescent="0.3">
      <c r="B49" s="30"/>
      <c r="C49" s="38"/>
      <c r="D49" s="54"/>
      <c r="E49" s="115"/>
      <c r="F49" s="115"/>
      <c r="G49" s="113"/>
      <c r="H49" s="114"/>
      <c r="J49" s="36"/>
    </row>
    <row r="50" spans="2:10" ht="15.75" thickBot="1" x14ac:dyDescent="0.3">
      <c r="B50" s="293"/>
      <c r="C50" s="96" t="s">
        <v>255</v>
      </c>
      <c r="D50" s="54"/>
      <c r="E50" s="115"/>
      <c r="F50" s="115"/>
      <c r="G50" s="113"/>
      <c r="H50" s="114"/>
      <c r="J50" s="36"/>
    </row>
    <row r="51" spans="2:10" ht="51" x14ac:dyDescent="0.25">
      <c r="B51" s="98"/>
      <c r="C51" s="345" t="s">
        <v>256</v>
      </c>
      <c r="D51" s="54"/>
      <c r="E51" s="115"/>
      <c r="F51" s="115"/>
      <c r="G51" s="113"/>
      <c r="H51" s="114"/>
      <c r="J51" s="36"/>
    </row>
    <row r="52" spans="2:10" ht="15.75" thickBot="1" x14ac:dyDescent="0.3">
      <c r="B52" s="150"/>
      <c r="C52" s="81"/>
      <c r="D52" s="82"/>
      <c r="E52" s="131"/>
      <c r="F52" s="131"/>
      <c r="G52" s="131"/>
      <c r="H52" s="132"/>
    </row>
    <row r="53" spans="2:10" ht="15.75" thickBot="1" x14ac:dyDescent="0.3">
      <c r="B53" s="151"/>
      <c r="C53" s="47" t="s">
        <v>22</v>
      </c>
      <c r="D53" s="48"/>
      <c r="E53" s="121"/>
      <c r="F53" s="121"/>
      <c r="G53" s="51" t="s">
        <v>15</v>
      </c>
      <c r="H53" s="10">
        <f>SUM(H38:H52)</f>
        <v>0</v>
      </c>
    </row>
    <row r="54" spans="2:10" ht="15.75" thickBot="1" x14ac:dyDescent="0.3">
      <c r="B54" s="156"/>
      <c r="C54" s="64"/>
      <c r="D54" s="65"/>
      <c r="E54" s="133"/>
      <c r="F54" s="133"/>
      <c r="G54" s="134"/>
      <c r="H54" s="134"/>
    </row>
    <row r="55" spans="2:10" ht="13.5" thickBot="1" x14ac:dyDescent="0.25">
      <c r="B55" s="156"/>
      <c r="C55" s="68"/>
      <c r="D55" s="68"/>
      <c r="E55" s="68"/>
      <c r="F55" s="68" t="s">
        <v>23</v>
      </c>
      <c r="G55" s="69" t="s">
        <v>15</v>
      </c>
      <c r="H55" s="10">
        <f>H53+H35+H25</f>
        <v>490.43808000000001</v>
      </c>
    </row>
    <row r="56" spans="2:10" x14ac:dyDescent="0.25">
      <c r="B56" s="156"/>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V42" sqref="V42"/>
    </sheetView>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B1:O60"/>
  <sheetViews>
    <sheetView view="pageBreakPreview" zoomScale="70" zoomScaleNormal="85" zoomScaleSheetLayoutView="70" zoomScalePageLayoutView="70" workbookViewId="0">
      <selection activeCell="C2" sqref="C2:F14"/>
    </sheetView>
  </sheetViews>
  <sheetFormatPr defaultRowHeight="15" x14ac:dyDescent="0.25"/>
  <cols>
    <col min="1" max="1" width="3.7109375" style="1" customWidth="1"/>
    <col min="2" max="2" width="15.7109375" style="100" customWidth="1"/>
    <col min="3" max="3" width="80.7109375" style="1" customWidth="1"/>
    <col min="4" max="4" width="8.7109375" style="5" customWidth="1"/>
    <col min="5" max="5" width="8.7109375" style="101" customWidth="1"/>
    <col min="6" max="9" width="10.7109375" style="101" customWidth="1"/>
    <col min="10" max="10" width="13.140625" style="101"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488" t="s">
        <v>189</v>
      </c>
      <c r="C2" s="491" t="s">
        <v>263</v>
      </c>
      <c r="D2" s="492"/>
      <c r="E2" s="492"/>
      <c r="F2" s="493"/>
      <c r="G2" s="430"/>
      <c r="H2" s="430"/>
      <c r="I2" s="430"/>
      <c r="J2" s="430"/>
    </row>
    <row r="3" spans="2:10" ht="15.75" customHeight="1" thickBot="1" x14ac:dyDescent="0.25">
      <c r="B3" s="489"/>
      <c r="C3" s="494"/>
      <c r="D3" s="495"/>
      <c r="E3" s="495"/>
      <c r="F3" s="496"/>
      <c r="G3" s="430"/>
      <c r="H3" s="430"/>
      <c r="I3" s="430"/>
      <c r="J3" s="430"/>
    </row>
    <row r="4" spans="2:10" ht="15.75" customHeight="1" x14ac:dyDescent="0.2">
      <c r="C4" s="494"/>
      <c r="D4" s="495"/>
      <c r="E4" s="495"/>
      <c r="F4" s="496"/>
      <c r="G4" s="430"/>
      <c r="H4" s="430"/>
      <c r="I4" s="430"/>
      <c r="J4" s="430"/>
    </row>
    <row r="5" spans="2:10" ht="15.75" customHeight="1" x14ac:dyDescent="0.2">
      <c r="C5" s="494"/>
      <c r="D5" s="495"/>
      <c r="E5" s="495"/>
      <c r="F5" s="496"/>
      <c r="G5" s="430"/>
      <c r="H5" s="430"/>
      <c r="I5" s="430"/>
      <c r="J5" s="430"/>
    </row>
    <row r="6" spans="2:10" ht="15.75" customHeight="1" x14ac:dyDescent="0.2">
      <c r="C6" s="494"/>
      <c r="D6" s="495"/>
      <c r="E6" s="495"/>
      <c r="F6" s="496"/>
      <c r="G6" s="430"/>
      <c r="H6" s="430"/>
      <c r="I6" s="430"/>
      <c r="J6" s="430"/>
    </row>
    <row r="7" spans="2:10" ht="15.75" customHeight="1" x14ac:dyDescent="0.2">
      <c r="C7" s="494"/>
      <c r="D7" s="495"/>
      <c r="E7" s="495"/>
      <c r="F7" s="496"/>
      <c r="G7" s="430"/>
      <c r="H7" s="430"/>
      <c r="I7" s="430"/>
      <c r="J7" s="430"/>
    </row>
    <row r="8" spans="2:10" ht="15.75" customHeight="1" x14ac:dyDescent="0.2">
      <c r="C8" s="494"/>
      <c r="D8" s="495"/>
      <c r="E8" s="495"/>
      <c r="F8" s="496"/>
      <c r="G8" s="430"/>
      <c r="H8" s="430"/>
      <c r="I8" s="430"/>
      <c r="J8" s="430"/>
    </row>
    <row r="9" spans="2:10" ht="15.75" customHeight="1" x14ac:dyDescent="0.2">
      <c r="C9" s="494"/>
      <c r="D9" s="495"/>
      <c r="E9" s="495"/>
      <c r="F9" s="496"/>
      <c r="G9" s="430"/>
      <c r="H9" s="430"/>
      <c r="I9" s="430"/>
      <c r="J9" s="430"/>
    </row>
    <row r="10" spans="2:10" ht="15.75" customHeight="1" x14ac:dyDescent="0.2">
      <c r="C10" s="494"/>
      <c r="D10" s="495"/>
      <c r="E10" s="495"/>
      <c r="F10" s="496"/>
      <c r="G10" s="430"/>
      <c r="H10" s="430"/>
      <c r="I10" s="430"/>
      <c r="J10" s="430"/>
    </row>
    <row r="11" spans="2:10" ht="15.75" customHeight="1" x14ac:dyDescent="0.2">
      <c r="C11" s="494"/>
      <c r="D11" s="495"/>
      <c r="E11" s="495"/>
      <c r="F11" s="496"/>
      <c r="G11" s="430"/>
      <c r="H11" s="430"/>
      <c r="I11" s="430"/>
      <c r="J11" s="430"/>
    </row>
    <row r="12" spans="2:10" ht="15.75" customHeight="1" x14ac:dyDescent="0.2">
      <c r="C12" s="494"/>
      <c r="D12" s="495"/>
      <c r="E12" s="495"/>
      <c r="F12" s="496"/>
      <c r="G12" s="430"/>
      <c r="H12" s="430"/>
      <c r="I12" s="430"/>
      <c r="J12" s="430"/>
    </row>
    <row r="13" spans="2:10" ht="15.75" customHeight="1" x14ac:dyDescent="0.2">
      <c r="C13" s="494"/>
      <c r="D13" s="495"/>
      <c r="E13" s="495"/>
      <c r="F13" s="496"/>
      <c r="G13" s="430"/>
      <c r="H13" s="430"/>
      <c r="I13" s="430"/>
      <c r="J13" s="430"/>
    </row>
    <row r="14" spans="2:10" ht="15.75" customHeight="1" x14ac:dyDescent="0.2">
      <c r="C14" s="497"/>
      <c r="D14" s="498"/>
      <c r="E14" s="498"/>
      <c r="F14" s="499"/>
      <c r="G14" s="430"/>
      <c r="H14" s="430"/>
      <c r="I14" s="430"/>
      <c r="J14" s="430"/>
    </row>
    <row r="15" spans="2:10" ht="15.75" thickBot="1" x14ac:dyDescent="0.3"/>
    <row r="16" spans="2:10" s="6" customFormat="1" ht="13.5" thickBot="1" x14ac:dyDescent="0.25">
      <c r="B16" s="102"/>
      <c r="C16" s="6" t="s">
        <v>0</v>
      </c>
      <c r="D16" s="7"/>
      <c r="E16" s="8"/>
      <c r="F16" s="8"/>
      <c r="G16" s="8"/>
      <c r="H16" s="9" t="s">
        <v>1</v>
      </c>
      <c r="I16" s="10">
        <v>1</v>
      </c>
      <c r="J16" s="8"/>
    </row>
    <row r="17" spans="2:15" ht="15.75" thickBot="1" x14ac:dyDescent="0.3">
      <c r="C17" s="6"/>
      <c r="H17" s="9"/>
      <c r="I17" s="10"/>
    </row>
    <row r="18" spans="2:15" ht="15.75" thickBot="1" x14ac:dyDescent="0.3">
      <c r="C18" s="6"/>
      <c r="H18" s="9"/>
      <c r="I18" s="10"/>
    </row>
    <row r="19" spans="2:15" ht="15.75" thickBot="1" x14ac:dyDescent="0.3"/>
    <row r="20" spans="2:15" s="16" customFormat="1" ht="12.75" x14ac:dyDescent="0.2">
      <c r="B20" s="11" t="s">
        <v>2</v>
      </c>
      <c r="C20" s="12" t="s">
        <v>3</v>
      </c>
      <c r="D20" s="12" t="s">
        <v>4</v>
      </c>
      <c r="E20" s="13" t="s">
        <v>5</v>
      </c>
      <c r="F20" s="14" t="s">
        <v>6</v>
      </c>
      <c r="G20" s="14" t="s">
        <v>6</v>
      </c>
      <c r="H20" s="15" t="s">
        <v>6</v>
      </c>
      <c r="I20" s="13" t="s">
        <v>7</v>
      </c>
      <c r="J20" s="13" t="s">
        <v>8</v>
      </c>
    </row>
    <row r="21" spans="2:15" s="16" customFormat="1" ht="33" thickBot="1" x14ac:dyDescent="0.25">
      <c r="B21" s="103" t="s">
        <v>9</v>
      </c>
      <c r="C21" s="18"/>
      <c r="D21" s="18"/>
      <c r="E21" s="19"/>
      <c r="F21" s="20" t="s">
        <v>10</v>
      </c>
      <c r="G21" s="20" t="s">
        <v>11</v>
      </c>
      <c r="H21" s="21" t="s">
        <v>12</v>
      </c>
      <c r="I21" s="19"/>
      <c r="J21" s="19"/>
    </row>
    <row r="22" spans="2:15" s="16" customFormat="1" ht="13.5" thickBot="1" x14ac:dyDescent="0.25">
      <c r="B22" s="104"/>
      <c r="C22" s="22" t="s">
        <v>13</v>
      </c>
      <c r="D22" s="23"/>
      <c r="E22" s="24"/>
      <c r="F22" s="25"/>
      <c r="G22" s="25"/>
      <c r="H22" s="24"/>
      <c r="I22" s="24"/>
      <c r="J22" s="26"/>
    </row>
    <row r="23" spans="2:15" s="29" customFormat="1" x14ac:dyDescent="0.25">
      <c r="B23" s="105"/>
      <c r="C23" s="27"/>
      <c r="D23" s="106"/>
      <c r="E23" s="71"/>
      <c r="F23" s="28"/>
      <c r="G23" s="28"/>
      <c r="H23" s="71"/>
      <c r="I23" s="107"/>
      <c r="J23" s="108"/>
    </row>
    <row r="24" spans="2:15" s="86" customFormat="1" x14ac:dyDescent="0.25">
      <c r="B24" s="80"/>
      <c r="C24" s="84"/>
      <c r="D24" s="109"/>
      <c r="E24" s="72"/>
      <c r="F24" s="33"/>
      <c r="G24" s="33"/>
      <c r="H24" s="72"/>
      <c r="I24" s="110"/>
      <c r="J24" s="111"/>
      <c r="L24" s="87"/>
      <c r="M24" s="88"/>
      <c r="N24" s="89"/>
      <c r="O24" s="89"/>
    </row>
    <row r="25" spans="2:15" x14ac:dyDescent="0.25">
      <c r="B25" s="80"/>
      <c r="C25" s="31"/>
      <c r="D25" s="112"/>
      <c r="E25" s="73"/>
      <c r="F25" s="39"/>
      <c r="G25" s="39"/>
      <c r="H25" s="73"/>
      <c r="I25" s="113"/>
      <c r="J25" s="114"/>
      <c r="L25" s="36"/>
    </row>
    <row r="26" spans="2:15" x14ac:dyDescent="0.25">
      <c r="B26" s="80"/>
      <c r="C26" s="38"/>
      <c r="D26" s="112"/>
      <c r="E26" s="115"/>
      <c r="F26" s="41"/>
      <c r="G26" s="41"/>
      <c r="H26" s="115"/>
      <c r="I26" s="113"/>
      <c r="J26" s="114"/>
      <c r="L26" s="36"/>
    </row>
    <row r="27" spans="2:15" ht="15.75" thickBot="1" x14ac:dyDescent="0.3">
      <c r="B27" s="116"/>
      <c r="C27" s="42"/>
      <c r="D27" s="117"/>
      <c r="E27" s="118"/>
      <c r="F27" s="45"/>
      <c r="G27" s="45"/>
      <c r="H27" s="118"/>
      <c r="I27" s="118"/>
      <c r="J27" s="119"/>
    </row>
    <row r="28" spans="2:15" ht="15.75" thickBot="1" x14ac:dyDescent="0.3">
      <c r="B28" s="120"/>
      <c r="C28" s="47" t="s">
        <v>14</v>
      </c>
      <c r="D28" s="48"/>
      <c r="E28" s="121"/>
      <c r="F28" s="50"/>
      <c r="G28" s="50"/>
      <c r="H28" s="121"/>
      <c r="I28" s="51" t="s">
        <v>15</v>
      </c>
      <c r="J28" s="10">
        <f>SUM(J23:J27)</f>
        <v>0</v>
      </c>
    </row>
    <row r="29" spans="2:15" ht="15.75" thickBot="1" x14ac:dyDescent="0.3">
      <c r="B29" s="120"/>
      <c r="C29" s="42"/>
      <c r="D29" s="43"/>
      <c r="E29" s="122"/>
      <c r="F29" s="52"/>
      <c r="G29" s="52"/>
      <c r="H29" s="122"/>
      <c r="I29" s="122"/>
      <c r="J29" s="123"/>
    </row>
    <row r="30" spans="2:15" ht="15.75" thickBot="1" x14ac:dyDescent="0.3">
      <c r="B30" s="124"/>
      <c r="C30" s="22" t="s">
        <v>16</v>
      </c>
      <c r="D30" s="43"/>
      <c r="E30" s="122"/>
      <c r="F30" s="52"/>
      <c r="G30" s="52"/>
      <c r="H30" s="122"/>
      <c r="I30" s="122"/>
      <c r="J30" s="123"/>
    </row>
    <row r="31" spans="2:15" s="91" customFormat="1" x14ac:dyDescent="0.25">
      <c r="B31" s="125"/>
      <c r="C31" s="90"/>
      <c r="D31" s="126"/>
      <c r="E31" s="127"/>
      <c r="F31" s="53"/>
      <c r="G31" s="53"/>
      <c r="H31" s="127"/>
      <c r="I31" s="127"/>
      <c r="J31" s="128"/>
    </row>
    <row r="32" spans="2:15" s="91" customFormat="1" x14ac:dyDescent="0.25">
      <c r="B32" s="129"/>
      <c r="C32" s="92"/>
      <c r="D32" s="93"/>
      <c r="E32" s="130"/>
      <c r="F32" s="55"/>
      <c r="G32" s="55"/>
      <c r="H32" s="130"/>
      <c r="I32" s="110"/>
      <c r="J32" s="111"/>
    </row>
    <row r="33" spans="2:12" s="91" customFormat="1" x14ac:dyDescent="0.25">
      <c r="B33" s="129"/>
      <c r="C33" s="92"/>
      <c r="D33" s="93"/>
      <c r="E33" s="130"/>
      <c r="F33" s="55"/>
      <c r="G33" s="55"/>
      <c r="H33" s="130"/>
      <c r="I33" s="110"/>
      <c r="J33" s="111"/>
    </row>
    <row r="34" spans="2:12" s="91" customFormat="1" x14ac:dyDescent="0.25">
      <c r="B34" s="129"/>
      <c r="C34" s="92"/>
      <c r="D34" s="93"/>
      <c r="E34" s="130"/>
      <c r="F34" s="55"/>
      <c r="G34" s="55"/>
      <c r="H34" s="130"/>
      <c r="I34" s="130"/>
      <c r="J34" s="111"/>
    </row>
    <row r="35" spans="2:12" s="91" customFormat="1" x14ac:dyDescent="0.25">
      <c r="B35" s="129"/>
      <c r="C35" s="92"/>
      <c r="D35" s="93"/>
      <c r="E35" s="130"/>
      <c r="F35" s="55"/>
      <c r="G35" s="55"/>
      <c r="H35" s="130"/>
      <c r="I35" s="110"/>
      <c r="J35" s="111"/>
    </row>
    <row r="36" spans="2:12" s="91" customFormat="1" x14ac:dyDescent="0.25">
      <c r="B36" s="129"/>
      <c r="C36" s="92"/>
      <c r="D36" s="93"/>
      <c r="E36" s="130"/>
      <c r="F36" s="55"/>
      <c r="G36" s="55"/>
      <c r="H36" s="130"/>
      <c r="I36" s="110"/>
      <c r="J36" s="111"/>
    </row>
    <row r="37" spans="2:12" x14ac:dyDescent="0.25">
      <c r="B37" s="80"/>
      <c r="C37" s="38"/>
      <c r="D37" s="54"/>
      <c r="E37" s="115"/>
      <c r="F37" s="41"/>
      <c r="G37" s="41"/>
      <c r="H37" s="115"/>
      <c r="I37" s="115"/>
      <c r="J37" s="114"/>
    </row>
    <row r="38" spans="2:12" ht="15.75" thickBot="1" x14ac:dyDescent="0.3">
      <c r="B38" s="116"/>
      <c r="C38" s="42"/>
      <c r="D38" s="82"/>
      <c r="E38" s="131"/>
      <c r="F38" s="56"/>
      <c r="G38" s="56"/>
      <c r="H38" s="131"/>
      <c r="I38" s="113"/>
      <c r="J38" s="132"/>
      <c r="L38" s="36"/>
    </row>
    <row r="39" spans="2:12" ht="15.75" thickBot="1" x14ac:dyDescent="0.3">
      <c r="B39" s="120"/>
      <c r="C39" s="47" t="s">
        <v>17</v>
      </c>
      <c r="D39" s="48"/>
      <c r="E39" s="121"/>
      <c r="F39" s="50"/>
      <c r="G39" s="50"/>
      <c r="H39" s="121"/>
      <c r="I39" s="51" t="s">
        <v>15</v>
      </c>
      <c r="J39" s="10">
        <f>SUM(J31:J38)</f>
        <v>0</v>
      </c>
    </row>
    <row r="40" spans="2:12" ht="15.75" thickBot="1" x14ac:dyDescent="0.3">
      <c r="B40" s="120"/>
      <c r="C40" s="42"/>
      <c r="D40" s="43"/>
      <c r="E40" s="122"/>
      <c r="F40" s="52"/>
      <c r="G40" s="52"/>
      <c r="H40" s="122"/>
      <c r="I40" s="122"/>
      <c r="J40" s="123"/>
    </row>
    <row r="41" spans="2:12" ht="15.75" thickBot="1" x14ac:dyDescent="0.3">
      <c r="B41" s="124"/>
      <c r="C41" s="22" t="s">
        <v>18</v>
      </c>
      <c r="D41" s="43"/>
      <c r="E41" s="122"/>
      <c r="F41" s="52"/>
      <c r="G41" s="52"/>
      <c r="H41" s="122"/>
      <c r="I41" s="122"/>
      <c r="J41" s="123"/>
    </row>
    <row r="42" spans="2:12" ht="178.5" x14ac:dyDescent="0.2">
      <c r="B42" s="408" t="str">
        <f>'ANAS 2015'!B3</f>
        <v>SIC.04.02.001.3.a</v>
      </c>
      <c r="C42" s="409"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2" s="410" t="str">
        <f>'ANAS 2015'!D3</f>
        <v xml:space="preserve">cad </v>
      </c>
      <c r="E42" s="355">
        <v>1</v>
      </c>
      <c r="F42" s="330">
        <f>'ANAS 2015'!E3</f>
        <v>42.68</v>
      </c>
      <c r="G42" s="330">
        <f>'ANAS 2015'!E4</f>
        <v>9.0500000000000007</v>
      </c>
      <c r="H42" s="346">
        <f>F42-G42+G42/4</f>
        <v>35.892499999999998</v>
      </c>
      <c r="I42" s="346">
        <f>E42/$I$16</f>
        <v>1</v>
      </c>
      <c r="J42" s="347">
        <f t="shared" ref="J42:J51" si="0">I42*H42</f>
        <v>35.892499999999998</v>
      </c>
      <c r="L42" s="36"/>
    </row>
    <row r="43" spans="2:12" ht="210.75" customHeight="1" x14ac:dyDescent="0.2">
      <c r="B43" s="407" t="str">
        <f>'ANAS 2015'!B10</f>
        <v xml:space="preserve">SIC.04.02.010.2.b </v>
      </c>
      <c r="C43" s="411"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3" s="412" t="str">
        <f>'ANAS 2015'!D9</f>
        <v>mq</v>
      </c>
      <c r="E43" s="358">
        <f>0.42*1</f>
        <v>0.42</v>
      </c>
      <c r="F43" s="331">
        <f>'ANAS 2015'!E9</f>
        <v>71.98</v>
      </c>
      <c r="G43" s="331">
        <f>'ANAS 2015'!E10</f>
        <v>15.26</v>
      </c>
      <c r="H43" s="350">
        <f>F43-G43+G43/4</f>
        <v>60.535000000000004</v>
      </c>
      <c r="I43" s="350">
        <f t="shared" ref="I43:I51" si="1">E43/$I$16</f>
        <v>0.42</v>
      </c>
      <c r="J43" s="351">
        <f t="shared" si="0"/>
        <v>25.424700000000001</v>
      </c>
      <c r="L43" s="36"/>
    </row>
    <row r="44" spans="2:12" ht="185.1" customHeight="1" x14ac:dyDescent="0.2">
      <c r="B44" s="407" t="str">
        <f>'ANAS 2015'!B20</f>
        <v xml:space="preserve">SIC.04.04.001 </v>
      </c>
      <c r="C44" s="411"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4" s="412" t="str">
        <f>'ANAS 2015'!D20</f>
        <v xml:space="preserve">cad </v>
      </c>
      <c r="E44" s="358">
        <v>23</v>
      </c>
      <c r="F44" s="332" t="s">
        <v>20</v>
      </c>
      <c r="G44" s="332" t="s">
        <v>20</v>
      </c>
      <c r="H44" s="350">
        <f>'ANAS 2015'!E20</f>
        <v>0.85</v>
      </c>
      <c r="I44" s="350">
        <f t="shared" si="1"/>
        <v>23</v>
      </c>
      <c r="J44" s="351">
        <f t="shared" si="0"/>
        <v>19.55</v>
      </c>
      <c r="L44" s="36"/>
    </row>
    <row r="45" spans="2:12" ht="185.1" customHeight="1" x14ac:dyDescent="0.2">
      <c r="B45" s="407" t="str">
        <f>'ANAS 2015'!B5</f>
        <v xml:space="preserve">SIC.04.02.005.3.a </v>
      </c>
      <c r="C45" s="411"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5" s="412" t="str">
        <f>'ANAS 2015'!D5</f>
        <v xml:space="preserve">cad </v>
      </c>
      <c r="E45" s="358">
        <v>16</v>
      </c>
      <c r="F45" s="331">
        <f>'ANAS 2015'!E5</f>
        <v>43.06</v>
      </c>
      <c r="G45" s="331">
        <f>'ANAS 2015'!E6</f>
        <v>9.1300000000000008</v>
      </c>
      <c r="H45" s="350">
        <f>F45-G45+G45/4</f>
        <v>36.212499999999999</v>
      </c>
      <c r="I45" s="350">
        <f t="shared" si="1"/>
        <v>16</v>
      </c>
      <c r="J45" s="351">
        <f t="shared" si="0"/>
        <v>579.4</v>
      </c>
      <c r="L45" s="36"/>
    </row>
    <row r="46" spans="2:12" ht="191.25" x14ac:dyDescent="0.2">
      <c r="B46" s="407" t="str">
        <f>'ANAS 2015'!B11</f>
        <v xml:space="preserve">SIC.04.02.010.3.a </v>
      </c>
      <c r="C46" s="411"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6" s="412" t="str">
        <f>'ANAS 2015'!D11</f>
        <v>mq</v>
      </c>
      <c r="E46" s="358">
        <f>1.215*7</f>
        <v>8.5050000000000008</v>
      </c>
      <c r="F46" s="331">
        <f>'ANAS 2015'!E11</f>
        <v>73.5</v>
      </c>
      <c r="G46" s="331">
        <f>'ANAS 2015'!E12</f>
        <v>15.59</v>
      </c>
      <c r="H46" s="350">
        <f>F46-G46+G46/4</f>
        <v>61.807499999999997</v>
      </c>
      <c r="I46" s="350">
        <f t="shared" si="1"/>
        <v>8.5050000000000008</v>
      </c>
      <c r="J46" s="351">
        <f t="shared" si="0"/>
        <v>525.67278750000003</v>
      </c>
      <c r="L46" s="36"/>
    </row>
    <row r="47" spans="2:12" ht="191.25" x14ac:dyDescent="0.2">
      <c r="B47" s="407" t="str">
        <f>'ANAS 2015'!B9</f>
        <v xml:space="preserve">SIC.04.02.010.2.a </v>
      </c>
      <c r="C47" s="411"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7" s="412" t="str">
        <f>'ANAS 2015'!D9</f>
        <v>mq</v>
      </c>
      <c r="E47" s="358">
        <f>0.315*7</f>
        <v>2.2050000000000001</v>
      </c>
      <c r="F47" s="331">
        <f>'ANAS 2015'!E9</f>
        <v>71.98</v>
      </c>
      <c r="G47" s="331">
        <f>'ANAS 2015'!E10</f>
        <v>15.26</v>
      </c>
      <c r="H47" s="350">
        <f>F47-G47+G47/4</f>
        <v>60.535000000000004</v>
      </c>
      <c r="I47" s="350">
        <f t="shared" si="1"/>
        <v>2.2050000000000001</v>
      </c>
      <c r="J47" s="351">
        <f t="shared" si="0"/>
        <v>133.47967500000001</v>
      </c>
      <c r="L47" s="36"/>
    </row>
    <row r="48" spans="2:12" ht="153" x14ac:dyDescent="0.2">
      <c r="B48" s="407" t="str">
        <f>'ANAS 2015'!B18</f>
        <v xml:space="preserve">SIC.04.03.005 </v>
      </c>
      <c r="C48" s="411"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412" t="s">
        <v>19</v>
      </c>
      <c r="E48" s="358">
        <f>CEILING((108+36+120+120+120+60+36+108+36+2000)/12,1)</f>
        <v>229</v>
      </c>
      <c r="F48" s="332" t="s">
        <v>20</v>
      </c>
      <c r="G48" s="332" t="s">
        <v>20</v>
      </c>
      <c r="H48" s="350">
        <f>'ANAS 2015'!E18</f>
        <v>0.4</v>
      </c>
      <c r="I48" s="350">
        <f t="shared" si="1"/>
        <v>229</v>
      </c>
      <c r="J48" s="351">
        <f t="shared" si="0"/>
        <v>91.600000000000009</v>
      </c>
      <c r="L48" s="36"/>
    </row>
    <row r="49" spans="2:12" ht="153" x14ac:dyDescent="0.2">
      <c r="B49" s="407" t="str">
        <f>'ANAS 2015'!B19</f>
        <v xml:space="preserve">SIC.04.03.015 </v>
      </c>
      <c r="C49" s="411"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412" t="str">
        <f>'ANAS 2015'!D19</f>
        <v xml:space="preserve">cad </v>
      </c>
      <c r="E49" s="358">
        <f>2*7+E42+E45</f>
        <v>31</v>
      </c>
      <c r="F49" s="332" t="s">
        <v>20</v>
      </c>
      <c r="G49" s="332" t="s">
        <v>20</v>
      </c>
      <c r="H49" s="350">
        <f>'ANAS 2015'!E19</f>
        <v>0.25</v>
      </c>
      <c r="I49" s="350">
        <f t="shared" si="1"/>
        <v>31</v>
      </c>
      <c r="J49" s="351">
        <f t="shared" si="0"/>
        <v>7.75</v>
      </c>
      <c r="L49" s="36"/>
    </row>
    <row r="50" spans="2:12" ht="63.75" x14ac:dyDescent="0.2">
      <c r="B50" s="413" t="str">
        <f>'ANALISI DI MERCATO'!B3</f>
        <v>BSIC-AM001</v>
      </c>
      <c r="C50" s="414"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50" s="415" t="str">
        <f>'ANALISI DI MERCATO'!D3</f>
        <v>giorno</v>
      </c>
      <c r="E50" s="416">
        <v>2</v>
      </c>
      <c r="F50" s="332" t="s">
        <v>20</v>
      </c>
      <c r="G50" s="332" t="s">
        <v>20</v>
      </c>
      <c r="H50" s="350">
        <f>'ANALISI DI MERCATO'!H3</f>
        <v>46.830839999999995</v>
      </c>
      <c r="I50" s="350">
        <f t="shared" si="1"/>
        <v>2</v>
      </c>
      <c r="J50" s="351">
        <f t="shared" si="0"/>
        <v>93.66167999999999</v>
      </c>
      <c r="L50" s="36"/>
    </row>
    <row r="51" spans="2:12" ht="26.25" thickBot="1" x14ac:dyDescent="0.25">
      <c r="B51" s="407" t="str">
        <f>'ANALISI DI MERCATO'!B5</f>
        <v>BSIC-AM003</v>
      </c>
      <c r="C51" s="411" t="str">
        <f>'ANALISI DI MERCATO'!C5</f>
        <v>Pannello 90x90 fondo nero - 8 fari a led diam. 200 certificato, compreso di Cavalletto verticale e batterie (durata 8 ore). Compenso giornaliero.</v>
      </c>
      <c r="D51" s="412" t="str">
        <f>'ANALISI DI MERCATO'!D5</f>
        <v>giorno</v>
      </c>
      <c r="E51" s="349">
        <v>2</v>
      </c>
      <c r="F51" s="332" t="s">
        <v>20</v>
      </c>
      <c r="G51" s="332" t="s">
        <v>20</v>
      </c>
      <c r="H51" s="350">
        <f>'ANALISI DI MERCATO'!H5</f>
        <v>37.774421333333336</v>
      </c>
      <c r="I51" s="353">
        <f t="shared" si="1"/>
        <v>2</v>
      </c>
      <c r="J51" s="351">
        <f t="shared" si="0"/>
        <v>75.548842666666673</v>
      </c>
      <c r="L51" s="36"/>
    </row>
    <row r="52" spans="2:12" ht="15.75" thickBot="1" x14ac:dyDescent="0.3">
      <c r="B52" s="120"/>
      <c r="C52" s="47" t="s">
        <v>22</v>
      </c>
      <c r="D52" s="48"/>
      <c r="E52" s="121"/>
      <c r="F52" s="50"/>
      <c r="G52" s="50"/>
      <c r="H52" s="121"/>
      <c r="I52" s="51" t="s">
        <v>15</v>
      </c>
      <c r="J52" s="10">
        <f>SUM(J42:J51)</f>
        <v>1587.9801851666664</v>
      </c>
    </row>
    <row r="53" spans="2:12" ht="15.75" thickBot="1" x14ac:dyDescent="0.3">
      <c r="C53" s="64"/>
      <c r="D53" s="65"/>
      <c r="E53" s="133"/>
      <c r="F53" s="133"/>
      <c r="G53" s="133"/>
      <c r="H53" s="133"/>
      <c r="I53" s="134"/>
      <c r="J53" s="134"/>
    </row>
    <row r="54" spans="2:12" ht="13.5" thickBot="1" x14ac:dyDescent="0.25">
      <c r="C54" s="68"/>
      <c r="D54" s="68"/>
      <c r="E54" s="68"/>
      <c r="F54" s="68"/>
      <c r="G54" s="68"/>
      <c r="H54" s="68" t="s">
        <v>23</v>
      </c>
      <c r="I54" s="69" t="s">
        <v>24</v>
      </c>
      <c r="J54" s="10">
        <f>J52+J39+J28</f>
        <v>1587.9801851666664</v>
      </c>
      <c r="L54" s="36"/>
    </row>
    <row r="56" spans="2:12" x14ac:dyDescent="0.25">
      <c r="C56" s="135"/>
    </row>
    <row r="57" spans="2:12" ht="12.75" x14ac:dyDescent="0.2">
      <c r="B57" s="210" t="s">
        <v>25</v>
      </c>
      <c r="C57" s="211"/>
      <c r="D57" s="212"/>
      <c r="E57" s="70"/>
      <c r="F57" s="70"/>
      <c r="G57" s="70"/>
      <c r="H57" s="70"/>
      <c r="I57" s="70"/>
      <c r="J57" s="70"/>
    </row>
    <row r="58" spans="2:12" x14ac:dyDescent="0.2">
      <c r="B58" s="213" t="s">
        <v>26</v>
      </c>
      <c r="C58" s="490" t="s">
        <v>160</v>
      </c>
      <c r="D58" s="490"/>
      <c r="E58" s="490"/>
      <c r="F58" s="490"/>
      <c r="G58" s="490"/>
      <c r="H58" s="490"/>
      <c r="I58" s="490"/>
      <c r="J58" s="490"/>
    </row>
    <row r="59" spans="2:12" x14ac:dyDescent="0.2">
      <c r="B59" s="213" t="s">
        <v>27</v>
      </c>
      <c r="C59" s="490" t="s">
        <v>161</v>
      </c>
      <c r="D59" s="490"/>
      <c r="E59" s="490"/>
      <c r="F59" s="490"/>
      <c r="G59" s="490"/>
      <c r="H59" s="490"/>
      <c r="I59" s="490"/>
      <c r="J59" s="490"/>
    </row>
    <row r="60" spans="2:12" ht="30" customHeight="1" x14ac:dyDescent="0.2">
      <c r="B60" s="213" t="s">
        <v>28</v>
      </c>
      <c r="C60" s="490" t="s">
        <v>162</v>
      </c>
      <c r="D60" s="490"/>
      <c r="E60" s="490"/>
      <c r="F60" s="490"/>
      <c r="G60" s="490"/>
      <c r="H60" s="490"/>
      <c r="I60" s="490"/>
      <c r="J60" s="490"/>
    </row>
  </sheetData>
  <mergeCells count="5">
    <mergeCell ref="B2:B3"/>
    <mergeCell ref="C2:F14"/>
    <mergeCell ref="C58:J58"/>
    <mergeCell ref="C59:J59"/>
    <mergeCell ref="C60:J60"/>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F24"/>
  <sheetViews>
    <sheetView zoomScale="70" zoomScaleNormal="70" workbookViewId="0">
      <pane ySplit="2" topLeftCell="A3" activePane="bottomLeft" state="frozen"/>
      <selection activeCell="AB21" sqref="AB21:AF21"/>
      <selection pane="bottomLeft" activeCell="D31" sqref="D31"/>
    </sheetView>
  </sheetViews>
  <sheetFormatPr defaultRowHeight="15" x14ac:dyDescent="0.25"/>
  <cols>
    <col min="1" max="1" width="3.7109375" style="306" customWidth="1"/>
    <col min="2" max="2" width="18.7109375" customWidth="1"/>
    <col min="3" max="3" width="100.7109375" style="319" customWidth="1"/>
    <col min="4" max="4" width="10.7109375" style="333" customWidth="1"/>
    <col min="5" max="5" width="10.7109375" style="334" customWidth="1"/>
    <col min="6" max="6" width="18.28515625" style="333" customWidth="1"/>
  </cols>
  <sheetData>
    <row r="1" spans="2:6" ht="15.75" thickBot="1" x14ac:dyDescent="0.3"/>
    <row r="2" spans="2:6" s="306" customFormat="1" ht="15.75" thickBot="1" x14ac:dyDescent="0.3">
      <c r="B2" s="309" t="s">
        <v>97</v>
      </c>
      <c r="C2" s="309" t="s">
        <v>38</v>
      </c>
      <c r="D2" s="335" t="s">
        <v>4</v>
      </c>
      <c r="E2" s="336" t="s">
        <v>6</v>
      </c>
      <c r="F2" s="337" t="s">
        <v>25</v>
      </c>
    </row>
    <row r="3" spans="2:6" ht="195" x14ac:dyDescent="0.25">
      <c r="B3" s="304" t="s">
        <v>32</v>
      </c>
      <c r="C3" s="320" t="s">
        <v>118</v>
      </c>
      <c r="D3" s="305" t="s">
        <v>105</v>
      </c>
      <c r="E3" s="338">
        <v>42.68</v>
      </c>
      <c r="F3" s="339"/>
    </row>
    <row r="4" spans="2:6" ht="195" x14ac:dyDescent="0.25">
      <c r="B4" s="322" t="s">
        <v>106</v>
      </c>
      <c r="C4" s="323" t="s">
        <v>119</v>
      </c>
      <c r="D4" s="340" t="s">
        <v>105</v>
      </c>
      <c r="E4" s="341">
        <v>9.0500000000000007</v>
      </c>
      <c r="F4" s="342"/>
    </row>
    <row r="5" spans="2:6" ht="195" x14ac:dyDescent="0.25">
      <c r="B5" s="322" t="s">
        <v>107</v>
      </c>
      <c r="C5" s="323" t="s">
        <v>120</v>
      </c>
      <c r="D5" s="340" t="s">
        <v>105</v>
      </c>
      <c r="E5" s="341">
        <v>43.06</v>
      </c>
      <c r="F5" s="342"/>
    </row>
    <row r="6" spans="2:6" ht="195" x14ac:dyDescent="0.25">
      <c r="B6" s="322" t="s">
        <v>108</v>
      </c>
      <c r="C6" s="323" t="s">
        <v>121</v>
      </c>
      <c r="D6" s="340" t="s">
        <v>105</v>
      </c>
      <c r="E6" s="341">
        <v>9.1300000000000008</v>
      </c>
      <c r="F6" s="342"/>
    </row>
    <row r="7" spans="2:6" ht="195" x14ac:dyDescent="0.25">
      <c r="B7" s="322" t="s">
        <v>109</v>
      </c>
      <c r="C7" s="323" t="s">
        <v>122</v>
      </c>
      <c r="D7" s="340" t="s">
        <v>110</v>
      </c>
      <c r="E7" s="341">
        <v>64.91</v>
      </c>
      <c r="F7" s="342"/>
    </row>
    <row r="8" spans="2:6" ht="195" x14ac:dyDescent="0.25">
      <c r="B8" s="322" t="s">
        <v>111</v>
      </c>
      <c r="C8" s="323" t="s">
        <v>123</v>
      </c>
      <c r="D8" s="340" t="s">
        <v>110</v>
      </c>
      <c r="E8" s="341">
        <v>13.77</v>
      </c>
      <c r="F8" s="342"/>
    </row>
    <row r="9" spans="2:6" ht="195" x14ac:dyDescent="0.25">
      <c r="B9" s="322" t="s">
        <v>112</v>
      </c>
      <c r="C9" s="323" t="s">
        <v>124</v>
      </c>
      <c r="D9" s="340" t="s">
        <v>110</v>
      </c>
      <c r="E9" s="341">
        <v>71.98</v>
      </c>
      <c r="F9" s="342"/>
    </row>
    <row r="10" spans="2:6" ht="195" x14ac:dyDescent="0.25">
      <c r="B10" s="322" t="s">
        <v>113</v>
      </c>
      <c r="C10" s="323" t="s">
        <v>125</v>
      </c>
      <c r="D10" s="340" t="s">
        <v>110</v>
      </c>
      <c r="E10" s="341">
        <v>15.26</v>
      </c>
      <c r="F10" s="342"/>
    </row>
    <row r="11" spans="2:6" ht="195" x14ac:dyDescent="0.25">
      <c r="B11" s="322" t="s">
        <v>114</v>
      </c>
      <c r="C11" s="323" t="s">
        <v>126</v>
      </c>
      <c r="D11" s="340" t="s">
        <v>110</v>
      </c>
      <c r="E11" s="341">
        <v>73.5</v>
      </c>
      <c r="F11" s="342"/>
    </row>
    <row r="12" spans="2:6" ht="195" x14ac:dyDescent="0.25">
      <c r="B12" s="322" t="s">
        <v>115</v>
      </c>
      <c r="C12" s="323" t="s">
        <v>127</v>
      </c>
      <c r="D12" s="340" t="s">
        <v>110</v>
      </c>
      <c r="E12" s="341">
        <v>15.59</v>
      </c>
      <c r="F12" s="342"/>
    </row>
    <row r="13" spans="2:6" ht="195" x14ac:dyDescent="0.25">
      <c r="B13" s="322" t="s">
        <v>116</v>
      </c>
      <c r="C13" s="323" t="s">
        <v>128</v>
      </c>
      <c r="D13" s="340" t="s">
        <v>110</v>
      </c>
      <c r="E13" s="341">
        <v>75.3</v>
      </c>
      <c r="F13" s="342"/>
    </row>
    <row r="14" spans="2:6" ht="195" x14ac:dyDescent="0.25">
      <c r="B14" s="322" t="s">
        <v>117</v>
      </c>
      <c r="C14" s="323" t="s">
        <v>129</v>
      </c>
      <c r="D14" s="340" t="s">
        <v>110</v>
      </c>
      <c r="E14" s="341">
        <v>15.97</v>
      </c>
      <c r="F14" s="342"/>
    </row>
    <row r="15" spans="2:6" s="306" customFormat="1" ht="195" x14ac:dyDescent="0.25">
      <c r="B15" s="304" t="s">
        <v>130</v>
      </c>
      <c r="C15" s="320" t="s">
        <v>135</v>
      </c>
      <c r="D15" s="305" t="s">
        <v>105</v>
      </c>
      <c r="E15" s="338">
        <v>0.2</v>
      </c>
      <c r="F15" s="342"/>
    </row>
    <row r="16" spans="2:6" s="306" customFormat="1" ht="195" x14ac:dyDescent="0.25">
      <c r="B16" s="322" t="s">
        <v>131</v>
      </c>
      <c r="C16" s="323" t="s">
        <v>136</v>
      </c>
      <c r="D16" s="340" t="s">
        <v>105</v>
      </c>
      <c r="E16" s="341">
        <v>0.35</v>
      </c>
      <c r="F16" s="342"/>
    </row>
    <row r="17" spans="2:6" s="306" customFormat="1" ht="195" x14ac:dyDescent="0.25">
      <c r="B17" s="322" t="s">
        <v>132</v>
      </c>
      <c r="C17" s="323" t="s">
        <v>137</v>
      </c>
      <c r="D17" s="340" t="s">
        <v>105</v>
      </c>
      <c r="E17" s="341">
        <v>0.7</v>
      </c>
      <c r="F17" s="342"/>
    </row>
    <row r="18" spans="2:6" s="306" customFormat="1" ht="180" x14ac:dyDescent="0.25">
      <c r="B18" s="322" t="s">
        <v>133</v>
      </c>
      <c r="C18" s="323" t="s">
        <v>134</v>
      </c>
      <c r="D18" s="340" t="s">
        <v>105</v>
      </c>
      <c r="E18" s="341">
        <v>0.4</v>
      </c>
      <c r="F18" s="342"/>
    </row>
    <row r="19" spans="2:6" ht="150" x14ac:dyDescent="0.25">
      <c r="B19" s="322" t="s">
        <v>138</v>
      </c>
      <c r="C19" s="323" t="s">
        <v>139</v>
      </c>
      <c r="D19" s="340" t="s">
        <v>105</v>
      </c>
      <c r="E19" s="341">
        <v>0.25</v>
      </c>
      <c r="F19" s="342"/>
    </row>
    <row r="20" spans="2:6" ht="135" x14ac:dyDescent="0.25">
      <c r="B20" s="322" t="s">
        <v>140</v>
      </c>
      <c r="C20" s="323" t="s">
        <v>141</v>
      </c>
      <c r="D20" s="340" t="s">
        <v>105</v>
      </c>
      <c r="E20" s="341">
        <v>0.85</v>
      </c>
      <c r="F20" s="342"/>
    </row>
    <row r="21" spans="2:6" ht="210" x14ac:dyDescent="0.25">
      <c r="B21" s="304" t="s">
        <v>33</v>
      </c>
      <c r="C21" s="320" t="s">
        <v>144</v>
      </c>
      <c r="D21" s="305" t="s">
        <v>142</v>
      </c>
      <c r="E21" s="338">
        <v>0.4</v>
      </c>
      <c r="F21" s="342"/>
    </row>
    <row r="22" spans="2:6" ht="75" x14ac:dyDescent="0.25">
      <c r="B22" s="322" t="s">
        <v>143</v>
      </c>
      <c r="C22" s="323" t="s">
        <v>145</v>
      </c>
      <c r="D22" s="340" t="s">
        <v>142</v>
      </c>
      <c r="E22" s="341">
        <v>1.8</v>
      </c>
      <c r="F22" s="342"/>
    </row>
    <row r="23" spans="2:6" x14ac:dyDescent="0.25">
      <c r="B23" s="322" t="s">
        <v>34</v>
      </c>
      <c r="C23" s="325" t="s">
        <v>146</v>
      </c>
      <c r="D23" s="340" t="s">
        <v>36</v>
      </c>
      <c r="E23" s="341">
        <f>18.89+(18.89*0.13)+((18.89+(18.89*0.13))*0.1)</f>
        <v>23.480270000000001</v>
      </c>
      <c r="F23" s="342" t="s">
        <v>147</v>
      </c>
    </row>
    <row r="24" spans="2:6" ht="60" x14ac:dyDescent="0.25">
      <c r="B24" s="322" t="s">
        <v>148</v>
      </c>
      <c r="C24" s="329" t="s">
        <v>149</v>
      </c>
      <c r="D24" s="340" t="s">
        <v>36</v>
      </c>
      <c r="E24" s="343">
        <f>60.86+(60.86*0.13)+((60.86+(60.86*0.13))*0.1)</f>
        <v>75.648979999999995</v>
      </c>
      <c r="F24" s="342" t="s">
        <v>147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B1:N53"/>
  <sheetViews>
    <sheetView view="pageBreakPreview" zoomScale="70" zoomScaleNormal="85" zoomScaleSheetLayoutView="70" workbookViewId="0">
      <selection activeCell="C2" sqref="C2:F14"/>
    </sheetView>
  </sheetViews>
  <sheetFormatPr defaultRowHeight="12.75" x14ac:dyDescent="0.2"/>
  <cols>
    <col min="1" max="1" width="3.7109375" style="157" customWidth="1"/>
    <col min="2" max="2" width="15.7109375" style="157" customWidth="1"/>
    <col min="3" max="3" width="80.7109375" style="157" customWidth="1"/>
    <col min="4" max="4" width="8.7109375" style="202" customWidth="1"/>
    <col min="5" max="5" width="9.85546875" style="4" customWidth="1"/>
    <col min="6" max="9" width="10.7109375" style="4" customWidth="1"/>
    <col min="10" max="10" width="3.7109375" style="157" customWidth="1"/>
    <col min="11" max="257" width="9.140625" style="157"/>
    <col min="258" max="258" width="13.7109375" style="157" customWidth="1"/>
    <col min="259" max="259" width="42.7109375" style="157" bestFit="1" customWidth="1"/>
    <col min="260" max="260" width="8.7109375" style="157" customWidth="1"/>
    <col min="261" max="261" width="9.85546875" style="157" customWidth="1"/>
    <col min="262" max="265" width="10.7109375" style="157" customWidth="1"/>
    <col min="266" max="266" width="3.7109375" style="157" customWidth="1"/>
    <col min="267" max="513" width="9.140625" style="157"/>
    <col min="514" max="514" width="13.7109375" style="157" customWidth="1"/>
    <col min="515" max="515" width="42.7109375" style="157" bestFit="1" customWidth="1"/>
    <col min="516" max="516" width="8.7109375" style="157" customWidth="1"/>
    <col min="517" max="517" width="9.85546875" style="157" customWidth="1"/>
    <col min="518" max="521" width="10.7109375" style="157" customWidth="1"/>
    <col min="522" max="522" width="3.7109375" style="157" customWidth="1"/>
    <col min="523" max="769" width="9.140625" style="157"/>
    <col min="770" max="770" width="13.7109375" style="157" customWidth="1"/>
    <col min="771" max="771" width="42.7109375" style="157" bestFit="1" customWidth="1"/>
    <col min="772" max="772" width="8.7109375" style="157" customWidth="1"/>
    <col min="773" max="773" width="9.85546875" style="157" customWidth="1"/>
    <col min="774" max="777" width="10.7109375" style="157" customWidth="1"/>
    <col min="778" max="778" width="3.7109375" style="157" customWidth="1"/>
    <col min="779" max="1025" width="9.140625" style="157"/>
    <col min="1026" max="1026" width="13.7109375" style="157" customWidth="1"/>
    <col min="1027" max="1027" width="42.7109375" style="157" bestFit="1" customWidth="1"/>
    <col min="1028" max="1028" width="8.7109375" style="157" customWidth="1"/>
    <col min="1029" max="1029" width="9.85546875" style="157" customWidth="1"/>
    <col min="1030" max="1033" width="10.7109375" style="157" customWidth="1"/>
    <col min="1034" max="1034" width="3.7109375" style="157" customWidth="1"/>
    <col min="1035" max="1281" width="9.140625" style="157"/>
    <col min="1282" max="1282" width="13.7109375" style="157" customWidth="1"/>
    <col min="1283" max="1283" width="42.7109375" style="157" bestFit="1" customWidth="1"/>
    <col min="1284" max="1284" width="8.7109375" style="157" customWidth="1"/>
    <col min="1285" max="1285" width="9.85546875" style="157" customWidth="1"/>
    <col min="1286" max="1289" width="10.7109375" style="157" customWidth="1"/>
    <col min="1290" max="1290" width="3.7109375" style="157" customWidth="1"/>
    <col min="1291" max="1537" width="9.140625" style="157"/>
    <col min="1538" max="1538" width="13.7109375" style="157" customWidth="1"/>
    <col min="1539" max="1539" width="42.7109375" style="157" bestFit="1" customWidth="1"/>
    <col min="1540" max="1540" width="8.7109375" style="157" customWidth="1"/>
    <col min="1541" max="1541" width="9.85546875" style="157" customWidth="1"/>
    <col min="1542" max="1545" width="10.7109375" style="157" customWidth="1"/>
    <col min="1546" max="1546" width="3.7109375" style="157" customWidth="1"/>
    <col min="1547" max="1793" width="9.140625" style="157"/>
    <col min="1794" max="1794" width="13.7109375" style="157" customWidth="1"/>
    <col min="1795" max="1795" width="42.7109375" style="157" bestFit="1" customWidth="1"/>
    <col min="1796" max="1796" width="8.7109375" style="157" customWidth="1"/>
    <col min="1797" max="1797" width="9.85546875" style="157" customWidth="1"/>
    <col min="1798" max="1801" width="10.7109375" style="157" customWidth="1"/>
    <col min="1802" max="1802" width="3.7109375" style="157" customWidth="1"/>
    <col min="1803" max="2049" width="9.140625" style="157"/>
    <col min="2050" max="2050" width="13.7109375" style="157" customWidth="1"/>
    <col min="2051" max="2051" width="42.7109375" style="157" bestFit="1" customWidth="1"/>
    <col min="2052" max="2052" width="8.7109375" style="157" customWidth="1"/>
    <col min="2053" max="2053" width="9.85546875" style="157" customWidth="1"/>
    <col min="2054" max="2057" width="10.7109375" style="157" customWidth="1"/>
    <col min="2058" max="2058" width="3.7109375" style="157" customWidth="1"/>
    <col min="2059" max="2305" width="9.140625" style="157"/>
    <col min="2306" max="2306" width="13.7109375" style="157" customWidth="1"/>
    <col min="2307" max="2307" width="42.7109375" style="157" bestFit="1" customWidth="1"/>
    <col min="2308" max="2308" width="8.7109375" style="157" customWidth="1"/>
    <col min="2309" max="2309" width="9.85546875" style="157" customWidth="1"/>
    <col min="2310" max="2313" width="10.7109375" style="157" customWidth="1"/>
    <col min="2314" max="2314" width="3.7109375" style="157" customWidth="1"/>
    <col min="2315" max="2561" width="9.140625" style="157"/>
    <col min="2562" max="2562" width="13.7109375" style="157" customWidth="1"/>
    <col min="2563" max="2563" width="42.7109375" style="157" bestFit="1" customWidth="1"/>
    <col min="2564" max="2564" width="8.7109375" style="157" customWidth="1"/>
    <col min="2565" max="2565" width="9.85546875" style="157" customWidth="1"/>
    <col min="2566" max="2569" width="10.7109375" style="157" customWidth="1"/>
    <col min="2570" max="2570" width="3.7109375" style="157" customWidth="1"/>
    <col min="2571" max="2817" width="9.140625" style="157"/>
    <col min="2818" max="2818" width="13.7109375" style="157" customWidth="1"/>
    <col min="2819" max="2819" width="42.7109375" style="157" bestFit="1" customWidth="1"/>
    <col min="2820" max="2820" width="8.7109375" style="157" customWidth="1"/>
    <col min="2821" max="2821" width="9.85546875" style="157" customWidth="1"/>
    <col min="2822" max="2825" width="10.7109375" style="157" customWidth="1"/>
    <col min="2826" max="2826" width="3.7109375" style="157" customWidth="1"/>
    <col min="2827" max="3073" width="9.140625" style="157"/>
    <col min="3074" max="3074" width="13.7109375" style="157" customWidth="1"/>
    <col min="3075" max="3075" width="42.7109375" style="157" bestFit="1" customWidth="1"/>
    <col min="3076" max="3076" width="8.7109375" style="157" customWidth="1"/>
    <col min="3077" max="3077" width="9.85546875" style="157" customWidth="1"/>
    <col min="3078" max="3081" width="10.7109375" style="157" customWidth="1"/>
    <col min="3082" max="3082" width="3.7109375" style="157" customWidth="1"/>
    <col min="3083" max="3329" width="9.140625" style="157"/>
    <col min="3330" max="3330" width="13.7109375" style="157" customWidth="1"/>
    <col min="3331" max="3331" width="42.7109375" style="157" bestFit="1" customWidth="1"/>
    <col min="3332" max="3332" width="8.7109375" style="157" customWidth="1"/>
    <col min="3333" max="3333" width="9.85546875" style="157" customWidth="1"/>
    <col min="3334" max="3337" width="10.7109375" style="157" customWidth="1"/>
    <col min="3338" max="3338" width="3.7109375" style="157" customWidth="1"/>
    <col min="3339" max="3585" width="9.140625" style="157"/>
    <col min="3586" max="3586" width="13.7109375" style="157" customWidth="1"/>
    <col min="3587" max="3587" width="42.7109375" style="157" bestFit="1" customWidth="1"/>
    <col min="3588" max="3588" width="8.7109375" style="157" customWidth="1"/>
    <col min="3589" max="3589" width="9.85546875" style="157" customWidth="1"/>
    <col min="3590" max="3593" width="10.7109375" style="157" customWidth="1"/>
    <col min="3594" max="3594" width="3.7109375" style="157" customWidth="1"/>
    <col min="3595" max="3841" width="9.140625" style="157"/>
    <col min="3842" max="3842" width="13.7109375" style="157" customWidth="1"/>
    <col min="3843" max="3843" width="42.7109375" style="157" bestFit="1" customWidth="1"/>
    <col min="3844" max="3844" width="8.7109375" style="157" customWidth="1"/>
    <col min="3845" max="3845" width="9.85546875" style="157" customWidth="1"/>
    <col min="3846" max="3849" width="10.7109375" style="157" customWidth="1"/>
    <col min="3850" max="3850" width="3.7109375" style="157" customWidth="1"/>
    <col min="3851" max="4097" width="9.140625" style="157"/>
    <col min="4098" max="4098" width="13.7109375" style="157" customWidth="1"/>
    <col min="4099" max="4099" width="42.7109375" style="157" bestFit="1" customWidth="1"/>
    <col min="4100" max="4100" width="8.7109375" style="157" customWidth="1"/>
    <col min="4101" max="4101" width="9.85546875" style="157" customWidth="1"/>
    <col min="4102" max="4105" width="10.7109375" style="157" customWidth="1"/>
    <col min="4106" max="4106" width="3.7109375" style="157" customWidth="1"/>
    <col min="4107" max="4353" width="9.140625" style="157"/>
    <col min="4354" max="4354" width="13.7109375" style="157" customWidth="1"/>
    <col min="4355" max="4355" width="42.7109375" style="157" bestFit="1" customWidth="1"/>
    <col min="4356" max="4356" width="8.7109375" style="157" customWidth="1"/>
    <col min="4357" max="4357" width="9.85546875" style="157" customWidth="1"/>
    <col min="4358" max="4361" width="10.7109375" style="157" customWidth="1"/>
    <col min="4362" max="4362" width="3.7109375" style="157" customWidth="1"/>
    <col min="4363" max="4609" width="9.140625" style="157"/>
    <col min="4610" max="4610" width="13.7109375" style="157" customWidth="1"/>
    <col min="4611" max="4611" width="42.7109375" style="157" bestFit="1" customWidth="1"/>
    <col min="4612" max="4612" width="8.7109375" style="157" customWidth="1"/>
    <col min="4613" max="4613" width="9.85546875" style="157" customWidth="1"/>
    <col min="4614" max="4617" width="10.7109375" style="157" customWidth="1"/>
    <col min="4618" max="4618" width="3.7109375" style="157" customWidth="1"/>
    <col min="4619" max="4865" width="9.140625" style="157"/>
    <col min="4866" max="4866" width="13.7109375" style="157" customWidth="1"/>
    <col min="4867" max="4867" width="42.7109375" style="157" bestFit="1" customWidth="1"/>
    <col min="4868" max="4868" width="8.7109375" style="157" customWidth="1"/>
    <col min="4869" max="4869" width="9.85546875" style="157" customWidth="1"/>
    <col min="4870" max="4873" width="10.7109375" style="157" customWidth="1"/>
    <col min="4874" max="4874" width="3.7109375" style="157" customWidth="1"/>
    <col min="4875" max="5121" width="9.140625" style="157"/>
    <col min="5122" max="5122" width="13.7109375" style="157" customWidth="1"/>
    <col min="5123" max="5123" width="42.7109375" style="157" bestFit="1" customWidth="1"/>
    <col min="5124" max="5124" width="8.7109375" style="157" customWidth="1"/>
    <col min="5125" max="5125" width="9.85546875" style="157" customWidth="1"/>
    <col min="5126" max="5129" width="10.7109375" style="157" customWidth="1"/>
    <col min="5130" max="5130" width="3.7109375" style="157" customWidth="1"/>
    <col min="5131" max="5377" width="9.140625" style="157"/>
    <col min="5378" max="5378" width="13.7109375" style="157" customWidth="1"/>
    <col min="5379" max="5379" width="42.7109375" style="157" bestFit="1" customWidth="1"/>
    <col min="5380" max="5380" width="8.7109375" style="157" customWidth="1"/>
    <col min="5381" max="5381" width="9.85546875" style="157" customWidth="1"/>
    <col min="5382" max="5385" width="10.7109375" style="157" customWidth="1"/>
    <col min="5386" max="5386" width="3.7109375" style="157" customWidth="1"/>
    <col min="5387" max="5633" width="9.140625" style="157"/>
    <col min="5634" max="5634" width="13.7109375" style="157" customWidth="1"/>
    <col min="5635" max="5635" width="42.7109375" style="157" bestFit="1" customWidth="1"/>
    <col min="5636" max="5636" width="8.7109375" style="157" customWidth="1"/>
    <col min="5637" max="5637" width="9.85546875" style="157" customWidth="1"/>
    <col min="5638" max="5641" width="10.7109375" style="157" customWidth="1"/>
    <col min="5642" max="5642" width="3.7109375" style="157" customWidth="1"/>
    <col min="5643" max="5889" width="9.140625" style="157"/>
    <col min="5890" max="5890" width="13.7109375" style="157" customWidth="1"/>
    <col min="5891" max="5891" width="42.7109375" style="157" bestFit="1" customWidth="1"/>
    <col min="5892" max="5892" width="8.7109375" style="157" customWidth="1"/>
    <col min="5893" max="5893" width="9.85546875" style="157" customWidth="1"/>
    <col min="5894" max="5897" width="10.7109375" style="157" customWidth="1"/>
    <col min="5898" max="5898" width="3.7109375" style="157" customWidth="1"/>
    <col min="5899" max="6145" width="9.140625" style="157"/>
    <col min="6146" max="6146" width="13.7109375" style="157" customWidth="1"/>
    <col min="6147" max="6147" width="42.7109375" style="157" bestFit="1" customWidth="1"/>
    <col min="6148" max="6148" width="8.7109375" style="157" customWidth="1"/>
    <col min="6149" max="6149" width="9.85546875" style="157" customWidth="1"/>
    <col min="6150" max="6153" width="10.7109375" style="157" customWidth="1"/>
    <col min="6154" max="6154" width="3.7109375" style="157" customWidth="1"/>
    <col min="6155" max="6401" width="9.140625" style="157"/>
    <col min="6402" max="6402" width="13.7109375" style="157" customWidth="1"/>
    <col min="6403" max="6403" width="42.7109375" style="157" bestFit="1" customWidth="1"/>
    <col min="6404" max="6404" width="8.7109375" style="157" customWidth="1"/>
    <col min="6405" max="6405" width="9.85546875" style="157" customWidth="1"/>
    <col min="6406" max="6409" width="10.7109375" style="157" customWidth="1"/>
    <col min="6410" max="6410" width="3.7109375" style="157" customWidth="1"/>
    <col min="6411" max="6657" width="9.140625" style="157"/>
    <col min="6658" max="6658" width="13.7109375" style="157" customWidth="1"/>
    <col min="6659" max="6659" width="42.7109375" style="157" bestFit="1" customWidth="1"/>
    <col min="6660" max="6660" width="8.7109375" style="157" customWidth="1"/>
    <col min="6661" max="6661" width="9.85546875" style="157" customWidth="1"/>
    <col min="6662" max="6665" width="10.7109375" style="157" customWidth="1"/>
    <col min="6666" max="6666" width="3.7109375" style="157" customWidth="1"/>
    <col min="6667" max="6913" width="9.140625" style="157"/>
    <col min="6914" max="6914" width="13.7109375" style="157" customWidth="1"/>
    <col min="6915" max="6915" width="42.7109375" style="157" bestFit="1" customWidth="1"/>
    <col min="6916" max="6916" width="8.7109375" style="157" customWidth="1"/>
    <col min="6917" max="6917" width="9.85546875" style="157" customWidth="1"/>
    <col min="6918" max="6921" width="10.7109375" style="157" customWidth="1"/>
    <col min="6922" max="6922" width="3.7109375" style="157" customWidth="1"/>
    <col min="6923" max="7169" width="9.140625" style="157"/>
    <col min="7170" max="7170" width="13.7109375" style="157" customWidth="1"/>
    <col min="7171" max="7171" width="42.7109375" style="157" bestFit="1" customWidth="1"/>
    <col min="7172" max="7172" width="8.7109375" style="157" customWidth="1"/>
    <col min="7173" max="7173" width="9.85546875" style="157" customWidth="1"/>
    <col min="7174" max="7177" width="10.7109375" style="157" customWidth="1"/>
    <col min="7178" max="7178" width="3.7109375" style="157" customWidth="1"/>
    <col min="7179" max="7425" width="9.140625" style="157"/>
    <col min="7426" max="7426" width="13.7109375" style="157" customWidth="1"/>
    <col min="7427" max="7427" width="42.7109375" style="157" bestFit="1" customWidth="1"/>
    <col min="7428" max="7428" width="8.7109375" style="157" customWidth="1"/>
    <col min="7429" max="7429" width="9.85546875" style="157" customWidth="1"/>
    <col min="7430" max="7433" width="10.7109375" style="157" customWidth="1"/>
    <col min="7434" max="7434" width="3.7109375" style="157" customWidth="1"/>
    <col min="7435" max="7681" width="9.140625" style="157"/>
    <col min="7682" max="7682" width="13.7109375" style="157" customWidth="1"/>
    <col min="7683" max="7683" width="42.7109375" style="157" bestFit="1" customWidth="1"/>
    <col min="7684" max="7684" width="8.7109375" style="157" customWidth="1"/>
    <col min="7685" max="7685" width="9.85546875" style="157" customWidth="1"/>
    <col min="7686" max="7689" width="10.7109375" style="157" customWidth="1"/>
    <col min="7690" max="7690" width="3.7109375" style="157" customWidth="1"/>
    <col min="7691" max="7937" width="9.140625" style="157"/>
    <col min="7938" max="7938" width="13.7109375" style="157" customWidth="1"/>
    <col min="7939" max="7939" width="42.7109375" style="157" bestFit="1" customWidth="1"/>
    <col min="7940" max="7940" width="8.7109375" style="157" customWidth="1"/>
    <col min="7941" max="7941" width="9.85546875" style="157" customWidth="1"/>
    <col min="7942" max="7945" width="10.7109375" style="157" customWidth="1"/>
    <col min="7946" max="7946" width="3.7109375" style="157" customWidth="1"/>
    <col min="7947" max="8193" width="9.140625" style="157"/>
    <col min="8194" max="8194" width="13.7109375" style="157" customWidth="1"/>
    <col min="8195" max="8195" width="42.7109375" style="157" bestFit="1" customWidth="1"/>
    <col min="8196" max="8196" width="8.7109375" style="157" customWidth="1"/>
    <col min="8197" max="8197" width="9.85546875" style="157" customWidth="1"/>
    <col min="8198" max="8201" width="10.7109375" style="157" customWidth="1"/>
    <col min="8202" max="8202" width="3.7109375" style="157" customWidth="1"/>
    <col min="8203" max="8449" width="9.140625" style="157"/>
    <col min="8450" max="8450" width="13.7109375" style="157" customWidth="1"/>
    <col min="8451" max="8451" width="42.7109375" style="157" bestFit="1" customWidth="1"/>
    <col min="8452" max="8452" width="8.7109375" style="157" customWidth="1"/>
    <col min="8453" max="8453" width="9.85546875" style="157" customWidth="1"/>
    <col min="8454" max="8457" width="10.7109375" style="157" customWidth="1"/>
    <col min="8458" max="8458" width="3.7109375" style="157" customWidth="1"/>
    <col min="8459" max="8705" width="9.140625" style="157"/>
    <col min="8706" max="8706" width="13.7109375" style="157" customWidth="1"/>
    <col min="8707" max="8707" width="42.7109375" style="157" bestFit="1" customWidth="1"/>
    <col min="8708" max="8708" width="8.7109375" style="157" customWidth="1"/>
    <col min="8709" max="8709" width="9.85546875" style="157" customWidth="1"/>
    <col min="8710" max="8713" width="10.7109375" style="157" customWidth="1"/>
    <col min="8714" max="8714" width="3.7109375" style="157" customWidth="1"/>
    <col min="8715" max="8961" width="9.140625" style="157"/>
    <col min="8962" max="8962" width="13.7109375" style="157" customWidth="1"/>
    <col min="8963" max="8963" width="42.7109375" style="157" bestFit="1" customWidth="1"/>
    <col min="8964" max="8964" width="8.7109375" style="157" customWidth="1"/>
    <col min="8965" max="8965" width="9.85546875" style="157" customWidth="1"/>
    <col min="8966" max="8969" width="10.7109375" style="157" customWidth="1"/>
    <col min="8970" max="8970" width="3.7109375" style="157" customWidth="1"/>
    <col min="8971" max="9217" width="9.140625" style="157"/>
    <col min="9218" max="9218" width="13.7109375" style="157" customWidth="1"/>
    <col min="9219" max="9219" width="42.7109375" style="157" bestFit="1" customWidth="1"/>
    <col min="9220" max="9220" width="8.7109375" style="157" customWidth="1"/>
    <col min="9221" max="9221" width="9.85546875" style="157" customWidth="1"/>
    <col min="9222" max="9225" width="10.7109375" style="157" customWidth="1"/>
    <col min="9226" max="9226" width="3.7109375" style="157" customWidth="1"/>
    <col min="9227" max="9473" width="9.140625" style="157"/>
    <col min="9474" max="9474" width="13.7109375" style="157" customWidth="1"/>
    <col min="9475" max="9475" width="42.7109375" style="157" bestFit="1" customWidth="1"/>
    <col min="9476" max="9476" width="8.7109375" style="157" customWidth="1"/>
    <col min="9477" max="9477" width="9.85546875" style="157" customWidth="1"/>
    <col min="9478" max="9481" width="10.7109375" style="157" customWidth="1"/>
    <col min="9482" max="9482" width="3.7109375" style="157" customWidth="1"/>
    <col min="9483" max="9729" width="9.140625" style="157"/>
    <col min="9730" max="9730" width="13.7109375" style="157" customWidth="1"/>
    <col min="9731" max="9731" width="42.7109375" style="157" bestFit="1" customWidth="1"/>
    <col min="9732" max="9732" width="8.7109375" style="157" customWidth="1"/>
    <col min="9733" max="9733" width="9.85546875" style="157" customWidth="1"/>
    <col min="9734" max="9737" width="10.7109375" style="157" customWidth="1"/>
    <col min="9738" max="9738" width="3.7109375" style="157" customWidth="1"/>
    <col min="9739" max="9985" width="9.140625" style="157"/>
    <col min="9986" max="9986" width="13.7109375" style="157" customWidth="1"/>
    <col min="9987" max="9987" width="42.7109375" style="157" bestFit="1" customWidth="1"/>
    <col min="9988" max="9988" width="8.7109375" style="157" customWidth="1"/>
    <col min="9989" max="9989" width="9.85546875" style="157" customWidth="1"/>
    <col min="9990" max="9993" width="10.7109375" style="157" customWidth="1"/>
    <col min="9994" max="9994" width="3.7109375" style="157" customWidth="1"/>
    <col min="9995" max="10241" width="9.140625" style="157"/>
    <col min="10242" max="10242" width="13.7109375" style="157" customWidth="1"/>
    <col min="10243" max="10243" width="42.7109375" style="157" bestFit="1" customWidth="1"/>
    <col min="10244" max="10244" width="8.7109375" style="157" customWidth="1"/>
    <col min="10245" max="10245" width="9.85546875" style="157" customWidth="1"/>
    <col min="10246" max="10249" width="10.7109375" style="157" customWidth="1"/>
    <col min="10250" max="10250" width="3.7109375" style="157" customWidth="1"/>
    <col min="10251" max="10497" width="9.140625" style="157"/>
    <col min="10498" max="10498" width="13.7109375" style="157" customWidth="1"/>
    <col min="10499" max="10499" width="42.7109375" style="157" bestFit="1" customWidth="1"/>
    <col min="10500" max="10500" width="8.7109375" style="157" customWidth="1"/>
    <col min="10501" max="10501" width="9.85546875" style="157" customWidth="1"/>
    <col min="10502" max="10505" width="10.7109375" style="157" customWidth="1"/>
    <col min="10506" max="10506" width="3.7109375" style="157" customWidth="1"/>
    <col min="10507" max="10753" width="9.140625" style="157"/>
    <col min="10754" max="10754" width="13.7109375" style="157" customWidth="1"/>
    <col min="10755" max="10755" width="42.7109375" style="157" bestFit="1" customWidth="1"/>
    <col min="10756" max="10756" width="8.7109375" style="157" customWidth="1"/>
    <col min="10757" max="10757" width="9.85546875" style="157" customWidth="1"/>
    <col min="10758" max="10761" width="10.7109375" style="157" customWidth="1"/>
    <col min="10762" max="10762" width="3.7109375" style="157" customWidth="1"/>
    <col min="10763" max="11009" width="9.140625" style="157"/>
    <col min="11010" max="11010" width="13.7109375" style="157" customWidth="1"/>
    <col min="11011" max="11011" width="42.7109375" style="157" bestFit="1" customWidth="1"/>
    <col min="11012" max="11012" width="8.7109375" style="157" customWidth="1"/>
    <col min="11013" max="11013" width="9.85546875" style="157" customWidth="1"/>
    <col min="11014" max="11017" width="10.7109375" style="157" customWidth="1"/>
    <col min="11018" max="11018" width="3.7109375" style="157" customWidth="1"/>
    <col min="11019" max="11265" width="9.140625" style="157"/>
    <col min="11266" max="11266" width="13.7109375" style="157" customWidth="1"/>
    <col min="11267" max="11267" width="42.7109375" style="157" bestFit="1" customWidth="1"/>
    <col min="11268" max="11268" width="8.7109375" style="157" customWidth="1"/>
    <col min="11269" max="11269" width="9.85546875" style="157" customWidth="1"/>
    <col min="11270" max="11273" width="10.7109375" style="157" customWidth="1"/>
    <col min="11274" max="11274" width="3.7109375" style="157" customWidth="1"/>
    <col min="11275" max="11521" width="9.140625" style="157"/>
    <col min="11522" max="11522" width="13.7109375" style="157" customWidth="1"/>
    <col min="11523" max="11523" width="42.7109375" style="157" bestFit="1" customWidth="1"/>
    <col min="11524" max="11524" width="8.7109375" style="157" customWidth="1"/>
    <col min="11525" max="11525" width="9.85546875" style="157" customWidth="1"/>
    <col min="11526" max="11529" width="10.7109375" style="157" customWidth="1"/>
    <col min="11530" max="11530" width="3.7109375" style="157" customWidth="1"/>
    <col min="11531" max="11777" width="9.140625" style="157"/>
    <col min="11778" max="11778" width="13.7109375" style="157" customWidth="1"/>
    <col min="11779" max="11779" width="42.7109375" style="157" bestFit="1" customWidth="1"/>
    <col min="11780" max="11780" width="8.7109375" style="157" customWidth="1"/>
    <col min="11781" max="11781" width="9.85546875" style="157" customWidth="1"/>
    <col min="11782" max="11785" width="10.7109375" style="157" customWidth="1"/>
    <col min="11786" max="11786" width="3.7109375" style="157" customWidth="1"/>
    <col min="11787" max="12033" width="9.140625" style="157"/>
    <col min="12034" max="12034" width="13.7109375" style="157" customWidth="1"/>
    <col min="12035" max="12035" width="42.7109375" style="157" bestFit="1" customWidth="1"/>
    <col min="12036" max="12036" width="8.7109375" style="157" customWidth="1"/>
    <col min="12037" max="12037" width="9.85546875" style="157" customWidth="1"/>
    <col min="12038" max="12041" width="10.7109375" style="157" customWidth="1"/>
    <col min="12042" max="12042" width="3.7109375" style="157" customWidth="1"/>
    <col min="12043" max="12289" width="9.140625" style="157"/>
    <col min="12290" max="12290" width="13.7109375" style="157" customWidth="1"/>
    <col min="12291" max="12291" width="42.7109375" style="157" bestFit="1" customWidth="1"/>
    <col min="12292" max="12292" width="8.7109375" style="157" customWidth="1"/>
    <col min="12293" max="12293" width="9.85546875" style="157" customWidth="1"/>
    <col min="12294" max="12297" width="10.7109375" style="157" customWidth="1"/>
    <col min="12298" max="12298" width="3.7109375" style="157" customWidth="1"/>
    <col min="12299" max="12545" width="9.140625" style="157"/>
    <col min="12546" max="12546" width="13.7109375" style="157" customWidth="1"/>
    <col min="12547" max="12547" width="42.7109375" style="157" bestFit="1" customWidth="1"/>
    <col min="12548" max="12548" width="8.7109375" style="157" customWidth="1"/>
    <col min="12549" max="12549" width="9.85546875" style="157" customWidth="1"/>
    <col min="12550" max="12553" width="10.7109375" style="157" customWidth="1"/>
    <col min="12554" max="12554" width="3.7109375" style="157" customWidth="1"/>
    <col min="12555" max="12801" width="9.140625" style="157"/>
    <col min="12802" max="12802" width="13.7109375" style="157" customWidth="1"/>
    <col min="12803" max="12803" width="42.7109375" style="157" bestFit="1" customWidth="1"/>
    <col min="12804" max="12804" width="8.7109375" style="157" customWidth="1"/>
    <col min="12805" max="12805" width="9.85546875" style="157" customWidth="1"/>
    <col min="12806" max="12809" width="10.7109375" style="157" customWidth="1"/>
    <col min="12810" max="12810" width="3.7109375" style="157" customWidth="1"/>
    <col min="12811" max="13057" width="9.140625" style="157"/>
    <col min="13058" max="13058" width="13.7109375" style="157" customWidth="1"/>
    <col min="13059" max="13059" width="42.7109375" style="157" bestFit="1" customWidth="1"/>
    <col min="13060" max="13060" width="8.7109375" style="157" customWidth="1"/>
    <col min="13061" max="13061" width="9.85546875" style="157" customWidth="1"/>
    <col min="13062" max="13065" width="10.7109375" style="157" customWidth="1"/>
    <col min="13066" max="13066" width="3.7109375" style="157" customWidth="1"/>
    <col min="13067" max="13313" width="9.140625" style="157"/>
    <col min="13314" max="13314" width="13.7109375" style="157" customWidth="1"/>
    <col min="13315" max="13315" width="42.7109375" style="157" bestFit="1" customWidth="1"/>
    <col min="13316" max="13316" width="8.7109375" style="157" customWidth="1"/>
    <col min="13317" max="13317" width="9.85546875" style="157" customWidth="1"/>
    <col min="13318" max="13321" width="10.7109375" style="157" customWidth="1"/>
    <col min="13322" max="13322" width="3.7109375" style="157" customWidth="1"/>
    <col min="13323" max="13569" width="9.140625" style="157"/>
    <col min="13570" max="13570" width="13.7109375" style="157" customWidth="1"/>
    <col min="13571" max="13571" width="42.7109375" style="157" bestFit="1" customWidth="1"/>
    <col min="13572" max="13572" width="8.7109375" style="157" customWidth="1"/>
    <col min="13573" max="13573" width="9.85546875" style="157" customWidth="1"/>
    <col min="13574" max="13577" width="10.7109375" style="157" customWidth="1"/>
    <col min="13578" max="13578" width="3.7109375" style="157" customWidth="1"/>
    <col min="13579" max="13825" width="9.140625" style="157"/>
    <col min="13826" max="13826" width="13.7109375" style="157" customWidth="1"/>
    <col min="13827" max="13827" width="42.7109375" style="157" bestFit="1" customWidth="1"/>
    <col min="13828" max="13828" width="8.7109375" style="157" customWidth="1"/>
    <col min="13829" max="13829" width="9.85546875" style="157" customWidth="1"/>
    <col min="13830" max="13833" width="10.7109375" style="157" customWidth="1"/>
    <col min="13834" max="13834" width="3.7109375" style="157" customWidth="1"/>
    <col min="13835" max="14081" width="9.140625" style="157"/>
    <col min="14082" max="14082" width="13.7109375" style="157" customWidth="1"/>
    <col min="14083" max="14083" width="42.7109375" style="157" bestFit="1" customWidth="1"/>
    <col min="14084" max="14084" width="8.7109375" style="157" customWidth="1"/>
    <col min="14085" max="14085" width="9.85546875" style="157" customWidth="1"/>
    <col min="14086" max="14089" width="10.7109375" style="157" customWidth="1"/>
    <col min="14090" max="14090" width="3.7109375" style="157" customWidth="1"/>
    <col min="14091" max="14337" width="9.140625" style="157"/>
    <col min="14338" max="14338" width="13.7109375" style="157" customWidth="1"/>
    <col min="14339" max="14339" width="42.7109375" style="157" bestFit="1" customWidth="1"/>
    <col min="14340" max="14340" width="8.7109375" style="157" customWidth="1"/>
    <col min="14341" max="14341" width="9.85546875" style="157" customWidth="1"/>
    <col min="14342" max="14345" width="10.7109375" style="157" customWidth="1"/>
    <col min="14346" max="14346" width="3.7109375" style="157" customWidth="1"/>
    <col min="14347" max="14593" width="9.140625" style="157"/>
    <col min="14594" max="14594" width="13.7109375" style="157" customWidth="1"/>
    <col min="14595" max="14595" width="42.7109375" style="157" bestFit="1" customWidth="1"/>
    <col min="14596" max="14596" width="8.7109375" style="157" customWidth="1"/>
    <col min="14597" max="14597" width="9.85546875" style="157" customWidth="1"/>
    <col min="14598" max="14601" width="10.7109375" style="157" customWidth="1"/>
    <col min="14602" max="14602" width="3.7109375" style="157" customWidth="1"/>
    <col min="14603" max="14849" width="9.140625" style="157"/>
    <col min="14850" max="14850" width="13.7109375" style="157" customWidth="1"/>
    <col min="14851" max="14851" width="42.7109375" style="157" bestFit="1" customWidth="1"/>
    <col min="14852" max="14852" width="8.7109375" style="157" customWidth="1"/>
    <col min="14853" max="14853" width="9.85546875" style="157" customWidth="1"/>
    <col min="14854" max="14857" width="10.7109375" style="157" customWidth="1"/>
    <col min="14858" max="14858" width="3.7109375" style="157" customWidth="1"/>
    <col min="14859" max="15105" width="9.140625" style="157"/>
    <col min="15106" max="15106" width="13.7109375" style="157" customWidth="1"/>
    <col min="15107" max="15107" width="42.7109375" style="157" bestFit="1" customWidth="1"/>
    <col min="15108" max="15108" width="8.7109375" style="157" customWidth="1"/>
    <col min="15109" max="15109" width="9.85546875" style="157" customWidth="1"/>
    <col min="15110" max="15113" width="10.7109375" style="157" customWidth="1"/>
    <col min="15114" max="15114" width="3.7109375" style="157" customWidth="1"/>
    <col min="15115" max="15361" width="9.140625" style="157"/>
    <col min="15362" max="15362" width="13.7109375" style="157" customWidth="1"/>
    <col min="15363" max="15363" width="42.7109375" style="157" bestFit="1" customWidth="1"/>
    <col min="15364" max="15364" width="8.7109375" style="157" customWidth="1"/>
    <col min="15365" max="15365" width="9.85546875" style="157" customWidth="1"/>
    <col min="15366" max="15369" width="10.7109375" style="157" customWidth="1"/>
    <col min="15370" max="15370" width="3.7109375" style="157" customWidth="1"/>
    <col min="15371" max="15617" width="9.140625" style="157"/>
    <col min="15618" max="15618" width="13.7109375" style="157" customWidth="1"/>
    <col min="15619" max="15619" width="42.7109375" style="157" bestFit="1" customWidth="1"/>
    <col min="15620" max="15620" width="8.7109375" style="157" customWidth="1"/>
    <col min="15621" max="15621" width="9.85546875" style="157" customWidth="1"/>
    <col min="15622" max="15625" width="10.7109375" style="157" customWidth="1"/>
    <col min="15626" max="15626" width="3.7109375" style="157" customWidth="1"/>
    <col min="15627" max="15873" width="9.140625" style="157"/>
    <col min="15874" max="15874" width="13.7109375" style="157" customWidth="1"/>
    <col min="15875" max="15875" width="42.7109375" style="157" bestFit="1" customWidth="1"/>
    <col min="15876" max="15876" width="8.7109375" style="157" customWidth="1"/>
    <col min="15877" max="15877" width="9.85546875" style="157" customWidth="1"/>
    <col min="15878" max="15881" width="10.7109375" style="157" customWidth="1"/>
    <col min="15882" max="15882" width="3.7109375" style="157" customWidth="1"/>
    <col min="15883" max="16129" width="9.140625" style="157"/>
    <col min="16130" max="16130" width="13.7109375" style="157" customWidth="1"/>
    <col min="16131" max="16131" width="42.7109375" style="157" bestFit="1" customWidth="1"/>
    <col min="16132" max="16132" width="8.7109375" style="157" customWidth="1"/>
    <col min="16133" max="16133" width="9.85546875" style="157" customWidth="1"/>
    <col min="16134" max="16137" width="10.7109375" style="157" customWidth="1"/>
    <col min="16138" max="16138" width="3.7109375" style="157" customWidth="1"/>
    <col min="16139" max="16384" width="9.140625" style="157"/>
  </cols>
  <sheetData>
    <row r="1" spans="2:9" ht="13.5" thickBot="1" x14ac:dyDescent="0.25">
      <c r="C1" s="158"/>
      <c r="D1" s="159"/>
    </row>
    <row r="2" spans="2:9" ht="15.75" customHeight="1" x14ac:dyDescent="0.2">
      <c r="B2" s="488" t="s">
        <v>190</v>
      </c>
      <c r="C2" s="501" t="s">
        <v>264</v>
      </c>
      <c r="D2" s="492"/>
      <c r="E2" s="492"/>
      <c r="F2" s="502"/>
      <c r="G2" s="344"/>
      <c r="H2" s="344"/>
      <c r="I2" s="344"/>
    </row>
    <row r="3" spans="2:9" ht="15.75" customHeight="1" thickBot="1" x14ac:dyDescent="0.25">
      <c r="B3" s="489"/>
      <c r="C3" s="494"/>
      <c r="D3" s="495"/>
      <c r="E3" s="495"/>
      <c r="F3" s="503"/>
      <c r="G3" s="344"/>
      <c r="H3" s="344"/>
      <c r="I3" s="344"/>
    </row>
    <row r="4" spans="2:9" ht="15.75" customHeight="1" x14ac:dyDescent="0.2">
      <c r="C4" s="494"/>
      <c r="D4" s="495"/>
      <c r="E4" s="495"/>
      <c r="F4" s="503"/>
      <c r="G4" s="344"/>
      <c r="H4" s="344"/>
      <c r="I4" s="344"/>
    </row>
    <row r="5" spans="2:9" ht="15.75" customHeight="1" x14ac:dyDescent="0.2">
      <c r="C5" s="494"/>
      <c r="D5" s="495"/>
      <c r="E5" s="495"/>
      <c r="F5" s="503"/>
      <c r="G5" s="344"/>
      <c r="H5" s="344"/>
      <c r="I5" s="344"/>
    </row>
    <row r="6" spans="2:9" ht="15.75" customHeight="1" x14ac:dyDescent="0.2">
      <c r="C6" s="494"/>
      <c r="D6" s="495"/>
      <c r="E6" s="495"/>
      <c r="F6" s="503"/>
      <c r="G6" s="344"/>
      <c r="H6" s="344"/>
      <c r="I6" s="344"/>
    </row>
    <row r="7" spans="2:9" ht="15.75" customHeight="1" x14ac:dyDescent="0.2">
      <c r="C7" s="494"/>
      <c r="D7" s="495"/>
      <c r="E7" s="495"/>
      <c r="F7" s="503"/>
      <c r="G7" s="344"/>
      <c r="H7" s="344"/>
      <c r="I7" s="344"/>
    </row>
    <row r="8" spans="2:9" ht="15.75" customHeight="1" x14ac:dyDescent="0.2">
      <c r="C8" s="494"/>
      <c r="D8" s="495"/>
      <c r="E8" s="495"/>
      <c r="F8" s="503"/>
      <c r="G8" s="344"/>
      <c r="H8" s="344"/>
      <c r="I8" s="344"/>
    </row>
    <row r="9" spans="2:9" ht="15.75" customHeight="1" x14ac:dyDescent="0.2">
      <c r="C9" s="494"/>
      <c r="D9" s="495"/>
      <c r="E9" s="495"/>
      <c r="F9" s="503"/>
      <c r="G9" s="344"/>
      <c r="H9" s="344"/>
      <c r="I9" s="344"/>
    </row>
    <row r="10" spans="2:9" ht="15.75" customHeight="1" x14ac:dyDescent="0.2">
      <c r="C10" s="494"/>
      <c r="D10" s="495"/>
      <c r="E10" s="495"/>
      <c r="F10" s="503"/>
      <c r="G10" s="344"/>
      <c r="H10" s="344"/>
      <c r="I10" s="344"/>
    </row>
    <row r="11" spans="2:9" ht="15.75" customHeight="1" x14ac:dyDescent="0.2">
      <c r="C11" s="494"/>
      <c r="D11" s="495"/>
      <c r="E11" s="495"/>
      <c r="F11" s="503"/>
      <c r="G11" s="344"/>
      <c r="H11" s="344"/>
      <c r="I11" s="344"/>
    </row>
    <row r="12" spans="2:9" ht="15.75" customHeight="1" x14ac:dyDescent="0.2">
      <c r="C12" s="494"/>
      <c r="D12" s="495"/>
      <c r="E12" s="495"/>
      <c r="F12" s="503"/>
      <c r="G12" s="344"/>
      <c r="H12" s="344"/>
      <c r="I12" s="344"/>
    </row>
    <row r="13" spans="2:9" ht="15.75" customHeight="1" x14ac:dyDescent="0.2">
      <c r="C13" s="497"/>
      <c r="D13" s="498"/>
      <c r="E13" s="498"/>
      <c r="F13" s="504"/>
      <c r="G13" s="344"/>
      <c r="H13" s="344"/>
      <c r="I13" s="344"/>
    </row>
    <row r="14" spans="2:9" ht="13.5" thickBot="1" x14ac:dyDescent="0.25"/>
    <row r="15" spans="2:9" s="160" customFormat="1" ht="13.5" thickBot="1" x14ac:dyDescent="0.25">
      <c r="C15" s="160" t="s">
        <v>0</v>
      </c>
      <c r="D15" s="161"/>
      <c r="E15" s="8"/>
      <c r="F15" s="8"/>
      <c r="G15" s="9" t="s">
        <v>1</v>
      </c>
      <c r="H15" s="10">
        <v>1</v>
      </c>
      <c r="I15" s="8"/>
    </row>
    <row r="16" spans="2:9" ht="13.5" thickBot="1" x14ac:dyDescent="0.25">
      <c r="C16" s="160"/>
      <c r="G16" s="9"/>
      <c r="H16" s="10"/>
    </row>
    <row r="17" spans="2:14" ht="13.5" thickBot="1" x14ac:dyDescent="0.25">
      <c r="C17" s="160"/>
      <c r="G17" s="9"/>
      <c r="H17" s="10"/>
    </row>
    <row r="18" spans="2:14" ht="13.5" thickBot="1" x14ac:dyDescent="0.25"/>
    <row r="19" spans="2:14" s="164" customFormat="1" x14ac:dyDescent="0.2">
      <c r="B19" s="162" t="s">
        <v>2</v>
      </c>
      <c r="C19" s="163" t="s">
        <v>3</v>
      </c>
      <c r="D19" s="163" t="s">
        <v>4</v>
      </c>
      <c r="E19" s="13" t="s">
        <v>5</v>
      </c>
      <c r="F19" s="14" t="s">
        <v>6</v>
      </c>
      <c r="G19" s="13" t="s">
        <v>6</v>
      </c>
      <c r="H19" s="13" t="s">
        <v>7</v>
      </c>
      <c r="I19" s="13" t="s">
        <v>8</v>
      </c>
    </row>
    <row r="20" spans="2:14" s="164" customFormat="1" ht="33" thickBot="1" x14ac:dyDescent="0.25">
      <c r="B20" s="203" t="s">
        <v>9</v>
      </c>
      <c r="C20" s="165"/>
      <c r="D20" s="165"/>
      <c r="E20" s="19"/>
      <c r="F20" s="20" t="s">
        <v>29</v>
      </c>
      <c r="G20" s="21" t="s">
        <v>30</v>
      </c>
      <c r="H20" s="19"/>
      <c r="I20" s="19"/>
    </row>
    <row r="21" spans="2:14" s="164" customFormat="1" ht="13.5" thickBot="1" x14ac:dyDescent="0.25">
      <c r="B21" s="166"/>
      <c r="C21" s="167" t="s">
        <v>13</v>
      </c>
      <c r="D21" s="168"/>
      <c r="E21" s="24"/>
      <c r="F21" s="24"/>
      <c r="G21" s="24"/>
      <c r="H21" s="24"/>
      <c r="I21" s="26"/>
    </row>
    <row r="22" spans="2:14" s="173" customFormat="1" x14ac:dyDescent="0.2">
      <c r="B22" s="169"/>
      <c r="C22" s="170"/>
      <c r="D22" s="171"/>
      <c r="E22" s="172"/>
      <c r="F22" s="172"/>
      <c r="G22" s="172"/>
      <c r="H22" s="78"/>
      <c r="I22" s="140"/>
    </row>
    <row r="23" spans="2:14" s="176" customFormat="1" x14ac:dyDescent="0.2">
      <c r="B23" s="174"/>
      <c r="C23" s="174"/>
      <c r="D23" s="85"/>
      <c r="E23" s="175"/>
      <c r="F23" s="175"/>
      <c r="G23" s="175"/>
      <c r="H23" s="61"/>
      <c r="I23" s="62"/>
      <c r="K23" s="177"/>
      <c r="L23" s="178"/>
      <c r="M23" s="204"/>
      <c r="N23" s="204"/>
    </row>
    <row r="24" spans="2:14" x14ac:dyDescent="0.2">
      <c r="B24" s="179"/>
      <c r="C24" s="180"/>
      <c r="D24" s="32"/>
      <c r="E24" s="181"/>
      <c r="F24" s="181"/>
      <c r="G24" s="181"/>
      <c r="H24" s="34"/>
      <c r="I24" s="35"/>
      <c r="K24" s="182"/>
    </row>
    <row r="25" spans="2:14" x14ac:dyDescent="0.2">
      <c r="B25" s="179"/>
      <c r="C25" s="179"/>
      <c r="D25" s="32"/>
      <c r="E25" s="40"/>
      <c r="F25" s="40"/>
      <c r="G25" s="40"/>
      <c r="H25" s="34"/>
      <c r="I25" s="35"/>
      <c r="K25" s="182"/>
    </row>
    <row r="26" spans="2:14" ht="13.5" thickBot="1" x14ac:dyDescent="0.25">
      <c r="B26" s="183"/>
      <c r="C26" s="184"/>
      <c r="D26" s="185"/>
      <c r="E26" s="74"/>
      <c r="F26" s="74"/>
      <c r="G26" s="74"/>
      <c r="H26" s="74"/>
      <c r="I26" s="142"/>
    </row>
    <row r="27" spans="2:14" ht="13.5" thickBot="1" x14ac:dyDescent="0.25">
      <c r="B27" s="186"/>
      <c r="C27" s="187" t="s">
        <v>14</v>
      </c>
      <c r="D27" s="188"/>
      <c r="E27" s="49"/>
      <c r="F27" s="49"/>
      <c r="G27" s="49"/>
      <c r="H27" s="51" t="s">
        <v>15</v>
      </c>
      <c r="I27" s="10">
        <f>SUM(I22:I26)</f>
        <v>0</v>
      </c>
    </row>
    <row r="28" spans="2:14" ht="13.5" thickBot="1" x14ac:dyDescent="0.25">
      <c r="B28" s="186"/>
      <c r="C28" s="184"/>
      <c r="D28" s="189"/>
      <c r="E28" s="44"/>
      <c r="F28" s="44"/>
      <c r="G28" s="44"/>
      <c r="H28" s="44"/>
      <c r="I28" s="46"/>
    </row>
    <row r="29" spans="2:14" ht="13.5" thickBot="1" x14ac:dyDescent="0.25">
      <c r="B29" s="190"/>
      <c r="C29" s="167" t="s">
        <v>16</v>
      </c>
      <c r="D29" s="189"/>
      <c r="E29" s="44"/>
      <c r="F29" s="44"/>
      <c r="G29" s="44"/>
      <c r="H29" s="44"/>
      <c r="I29" s="46"/>
    </row>
    <row r="30" spans="2:14" s="194" customFormat="1" x14ac:dyDescent="0.2">
      <c r="B30" s="191"/>
      <c r="C30" s="192"/>
      <c r="D30" s="193"/>
      <c r="E30" s="75"/>
      <c r="F30" s="75"/>
      <c r="G30" s="75"/>
      <c r="H30" s="75"/>
      <c r="I30" s="79"/>
    </row>
    <row r="31" spans="2:14" s="194" customFormat="1" x14ac:dyDescent="0.2">
      <c r="B31" s="195"/>
      <c r="C31" s="195"/>
      <c r="D31" s="196"/>
      <c r="E31" s="60"/>
      <c r="F31" s="60"/>
      <c r="G31" s="60"/>
      <c r="H31" s="61"/>
      <c r="I31" s="62"/>
    </row>
    <row r="32" spans="2:14" s="194" customFormat="1" x14ac:dyDescent="0.2">
      <c r="B32" s="195"/>
      <c r="C32" s="195"/>
      <c r="D32" s="196"/>
      <c r="E32" s="60"/>
      <c r="F32" s="60"/>
      <c r="G32" s="60"/>
      <c r="H32" s="61"/>
      <c r="I32" s="62"/>
    </row>
    <row r="33" spans="2:11" s="194" customFormat="1" x14ac:dyDescent="0.2">
      <c r="B33" s="195"/>
      <c r="C33" s="195"/>
      <c r="D33" s="196"/>
      <c r="E33" s="60"/>
      <c r="F33" s="60"/>
      <c r="G33" s="60"/>
      <c r="H33" s="60"/>
      <c r="I33" s="62"/>
    </row>
    <row r="34" spans="2:11" s="194" customFormat="1" x14ac:dyDescent="0.2">
      <c r="B34" s="195"/>
      <c r="C34" s="195"/>
      <c r="D34" s="196"/>
      <c r="E34" s="60"/>
      <c r="F34" s="60"/>
      <c r="G34" s="60"/>
      <c r="H34" s="61"/>
      <c r="I34" s="62"/>
    </row>
    <row r="35" spans="2:11" s="194" customFormat="1" x14ac:dyDescent="0.2">
      <c r="B35" s="195"/>
      <c r="C35" s="195"/>
      <c r="D35" s="196"/>
      <c r="E35" s="60"/>
      <c r="F35" s="60"/>
      <c r="G35" s="60"/>
      <c r="H35" s="61"/>
      <c r="I35" s="62"/>
    </row>
    <row r="36" spans="2:11" x14ac:dyDescent="0.2">
      <c r="B36" s="179"/>
      <c r="C36" s="179"/>
      <c r="D36" s="197"/>
      <c r="E36" s="40"/>
      <c r="F36" s="40"/>
      <c r="G36" s="40"/>
      <c r="H36" s="40"/>
      <c r="I36" s="35"/>
    </row>
    <row r="37" spans="2:11" ht="13.5" thickBot="1" x14ac:dyDescent="0.25">
      <c r="B37" s="183"/>
      <c r="C37" s="184"/>
      <c r="D37" s="198"/>
      <c r="E37" s="76"/>
      <c r="F37" s="76"/>
      <c r="G37" s="76"/>
      <c r="H37" s="34"/>
      <c r="I37" s="83"/>
      <c r="K37" s="182"/>
    </row>
    <row r="38" spans="2:11" ht="13.5" thickBot="1" x14ac:dyDescent="0.25">
      <c r="B38" s="186"/>
      <c r="C38" s="187" t="s">
        <v>17</v>
      </c>
      <c r="D38" s="188"/>
      <c r="E38" s="49"/>
      <c r="F38" s="49"/>
      <c r="G38" s="49"/>
      <c r="H38" s="51" t="s">
        <v>15</v>
      </c>
      <c r="I38" s="10">
        <f>SUM(I30:I37)</f>
        <v>0</v>
      </c>
    </row>
    <row r="39" spans="2:11" ht="13.5" thickBot="1" x14ac:dyDescent="0.25">
      <c r="B39" s="186"/>
      <c r="C39" s="184"/>
      <c r="D39" s="189"/>
      <c r="E39" s="44"/>
      <c r="F39" s="44"/>
      <c r="G39" s="44"/>
      <c r="H39" s="44"/>
      <c r="I39" s="46"/>
    </row>
    <row r="40" spans="2:11" ht="13.5" thickBot="1" x14ac:dyDescent="0.25">
      <c r="B40" s="190"/>
      <c r="C40" s="167" t="s">
        <v>18</v>
      </c>
      <c r="D40" s="189"/>
      <c r="E40" s="44"/>
      <c r="F40" s="44"/>
      <c r="G40" s="44"/>
      <c r="H40" s="44"/>
      <c r="I40" s="46"/>
    </row>
    <row r="41" spans="2:11" ht="178.5" x14ac:dyDescent="0.2">
      <c r="B41" s="408" t="str">
        <f>'ANAS 2015'!B4</f>
        <v xml:space="preserve">SIC.04.02.001.3.b </v>
      </c>
      <c r="C41" s="417"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418" t="str">
        <f>'ANAS 2015'!D4</f>
        <v xml:space="preserve">cad </v>
      </c>
      <c r="E41" s="355">
        <f>'BSIC03.a-4C'!E42</f>
        <v>1</v>
      </c>
      <c r="F41" s="354">
        <f>'ANAS 2015'!E4</f>
        <v>9.0500000000000007</v>
      </c>
      <c r="G41" s="355">
        <f>F41/4</f>
        <v>2.2625000000000002</v>
      </c>
      <c r="H41" s="356">
        <f t="shared" ref="H41:H45" si="0">E41/$H$15</f>
        <v>1</v>
      </c>
      <c r="I41" s="357">
        <f t="shared" ref="I41:I45" si="1">H41*G41</f>
        <v>2.2625000000000002</v>
      </c>
      <c r="K41" s="182"/>
    </row>
    <row r="42" spans="2:11" ht="204" x14ac:dyDescent="0.2">
      <c r="B42" s="407" t="str">
        <f>'ANAS 2015'!B10</f>
        <v xml:space="preserve">SIC.04.02.010.2.b </v>
      </c>
      <c r="C42" s="41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420" t="str">
        <f>'ANAS 2015'!D10</f>
        <v>mq</v>
      </c>
      <c r="E42" s="358">
        <f>'BSIC03.a-4C'!E43</f>
        <v>0.42</v>
      </c>
      <c r="F42" s="359">
        <f>'ANAS 2015'!E10</f>
        <v>15.26</v>
      </c>
      <c r="G42" s="358">
        <f t="shared" ref="G42:G45" si="2">F42/4</f>
        <v>3.8149999999999999</v>
      </c>
      <c r="H42" s="360">
        <f t="shared" si="0"/>
        <v>0.42</v>
      </c>
      <c r="I42" s="361">
        <f t="shared" si="1"/>
        <v>1.6022999999999998</v>
      </c>
      <c r="K42" s="182"/>
    </row>
    <row r="43" spans="2:11" ht="178.5" x14ac:dyDescent="0.2">
      <c r="B43" s="407" t="str">
        <f>'ANAS 2015'!B6</f>
        <v xml:space="preserve">SIC.04.02.005.3.b </v>
      </c>
      <c r="C43" s="41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420" t="str">
        <f>'ANAS 2015'!D6</f>
        <v xml:space="preserve">cad </v>
      </c>
      <c r="E43" s="358">
        <f>'BSIC03.a-4C'!E45</f>
        <v>16</v>
      </c>
      <c r="F43" s="359">
        <f>'ANAS 2015'!E6</f>
        <v>9.1300000000000008</v>
      </c>
      <c r="G43" s="358">
        <f t="shared" si="2"/>
        <v>2.2825000000000002</v>
      </c>
      <c r="H43" s="360">
        <f t="shared" si="0"/>
        <v>16</v>
      </c>
      <c r="I43" s="361">
        <f t="shared" si="1"/>
        <v>36.520000000000003</v>
      </c>
      <c r="K43" s="182"/>
    </row>
    <row r="44" spans="2:11" ht="212.25" customHeight="1" x14ac:dyDescent="0.2">
      <c r="B44" s="407" t="str">
        <f>'ANAS 2015'!B12</f>
        <v xml:space="preserve">SIC.04.02.010.3.b </v>
      </c>
      <c r="C44" s="41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420" t="str">
        <f>'ANAS 2015'!D12</f>
        <v>mq</v>
      </c>
      <c r="E44" s="358">
        <f>'BSIC03.a-4C'!E46</f>
        <v>8.5050000000000008</v>
      </c>
      <c r="F44" s="359">
        <f>'ANAS 2015'!E12</f>
        <v>15.59</v>
      </c>
      <c r="G44" s="358">
        <f t="shared" si="2"/>
        <v>3.8975</v>
      </c>
      <c r="H44" s="360">
        <f t="shared" si="0"/>
        <v>8.5050000000000008</v>
      </c>
      <c r="I44" s="361">
        <f t="shared" si="1"/>
        <v>33.1482375</v>
      </c>
      <c r="K44" s="182"/>
    </row>
    <row r="45" spans="2:11" ht="204.75" thickBot="1" x14ac:dyDescent="0.25">
      <c r="B45" s="407" t="str">
        <f>'ANAS 2015'!B10</f>
        <v xml:space="preserve">SIC.04.02.010.2.b </v>
      </c>
      <c r="C45" s="41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420" t="str">
        <f>'ANAS 2015'!D10</f>
        <v>mq</v>
      </c>
      <c r="E45" s="358">
        <f>'BSIC03.a-4C'!E47</f>
        <v>2.2050000000000001</v>
      </c>
      <c r="F45" s="359">
        <f>'ANAS 2015'!E10</f>
        <v>15.26</v>
      </c>
      <c r="G45" s="358">
        <f t="shared" si="2"/>
        <v>3.8149999999999999</v>
      </c>
      <c r="H45" s="360">
        <f t="shared" si="0"/>
        <v>2.2050000000000001</v>
      </c>
      <c r="I45" s="361">
        <f t="shared" si="1"/>
        <v>8.4120749999999997</v>
      </c>
      <c r="K45" s="182"/>
    </row>
    <row r="46" spans="2:11" ht="13.5" thickBot="1" x14ac:dyDescent="0.25">
      <c r="B46" s="186"/>
      <c r="C46" s="187" t="s">
        <v>22</v>
      </c>
      <c r="D46" s="188"/>
      <c r="E46" s="49"/>
      <c r="F46" s="49"/>
      <c r="G46" s="49"/>
      <c r="H46" s="51" t="s">
        <v>15</v>
      </c>
      <c r="I46" s="10">
        <f>SUM(I41:I45)</f>
        <v>81.945112500000008</v>
      </c>
    </row>
    <row r="47" spans="2:11" ht="13.5" thickBot="1" x14ac:dyDescent="0.25">
      <c r="C47" s="199"/>
      <c r="D47" s="200"/>
      <c r="E47" s="66"/>
      <c r="F47" s="66"/>
      <c r="G47" s="66"/>
      <c r="H47" s="67"/>
      <c r="I47" s="67"/>
    </row>
    <row r="48" spans="2:11" ht="13.5" thickBot="1" x14ac:dyDescent="0.25">
      <c r="C48" s="201"/>
      <c r="D48" s="201"/>
      <c r="E48" s="201"/>
      <c r="F48" s="201"/>
      <c r="G48" s="201" t="s">
        <v>23</v>
      </c>
      <c r="H48" s="69" t="s">
        <v>24</v>
      </c>
      <c r="I48" s="10">
        <f>I46+I38+I27</f>
        <v>81.945112500000008</v>
      </c>
    </row>
    <row r="51" spans="2:11" x14ac:dyDescent="0.2">
      <c r="B51" s="205" t="s">
        <v>25</v>
      </c>
      <c r="C51" s="206"/>
      <c r="D51" s="207"/>
      <c r="E51" s="208"/>
      <c r="F51" s="208"/>
      <c r="G51" s="208"/>
      <c r="H51" s="208"/>
      <c r="I51" s="208"/>
      <c r="J51" s="208"/>
      <c r="K51" s="208"/>
    </row>
    <row r="52" spans="2:11" ht="15" x14ac:dyDescent="0.2">
      <c r="B52" s="209" t="s">
        <v>26</v>
      </c>
      <c r="C52" s="500" t="s">
        <v>161</v>
      </c>
      <c r="D52" s="500"/>
      <c r="E52" s="500"/>
      <c r="F52" s="500"/>
      <c r="G52" s="500"/>
      <c r="H52" s="500"/>
      <c r="I52" s="500"/>
      <c r="J52" s="500"/>
      <c r="K52" s="500"/>
    </row>
    <row r="53" spans="2:11" ht="26.25" customHeight="1" x14ac:dyDescent="0.2">
      <c r="B53" s="209" t="s">
        <v>27</v>
      </c>
      <c r="C53" s="500" t="s">
        <v>163</v>
      </c>
      <c r="D53" s="500"/>
      <c r="E53" s="500"/>
      <c r="F53" s="500"/>
      <c r="G53" s="500"/>
      <c r="H53" s="500"/>
      <c r="I53" s="500"/>
      <c r="J53" s="431"/>
      <c r="K53" s="431"/>
    </row>
  </sheetData>
  <mergeCells count="4">
    <mergeCell ref="B2:B3"/>
    <mergeCell ref="C2:F13"/>
    <mergeCell ref="C52:K52"/>
    <mergeCell ref="C53:I53"/>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45"/>
  <sheetViews>
    <sheetView view="pageBreakPreview" zoomScale="70" zoomScaleNormal="85" zoomScaleSheetLayoutView="70" workbookViewId="0">
      <selection activeCell="C2" sqref="C2:F14"/>
    </sheetView>
  </sheetViews>
  <sheetFormatPr defaultRowHeight="12.75" x14ac:dyDescent="0.2"/>
  <cols>
    <col min="1" max="1" width="3.7109375" style="214" customWidth="1"/>
    <col min="2" max="2" width="15.7109375" style="214" customWidth="1"/>
    <col min="3" max="3" width="80.7109375" style="214" customWidth="1"/>
    <col min="4" max="4" width="8.7109375" style="218" customWidth="1"/>
    <col min="5" max="5" width="8.7109375" style="217" customWidth="1"/>
    <col min="6" max="8" width="10.7109375" style="217" customWidth="1"/>
    <col min="9" max="9" width="3.7109375" style="214" customWidth="1"/>
    <col min="10" max="257" width="9.140625" style="214"/>
    <col min="258" max="258" width="13.7109375" style="214" customWidth="1"/>
    <col min="259" max="259" width="42.7109375" style="214" bestFit="1" customWidth="1"/>
    <col min="260" max="261" width="8.7109375" style="214" customWidth="1"/>
    <col min="262" max="264" width="10.7109375" style="214" customWidth="1"/>
    <col min="265" max="265" width="3.7109375" style="214" customWidth="1"/>
    <col min="266" max="513" width="9.140625" style="214"/>
    <col min="514" max="514" width="13.7109375" style="214" customWidth="1"/>
    <col min="515" max="515" width="42.7109375" style="214" bestFit="1" customWidth="1"/>
    <col min="516" max="517" width="8.7109375" style="214" customWidth="1"/>
    <col min="518" max="520" width="10.7109375" style="214" customWidth="1"/>
    <col min="521" max="521" width="3.7109375" style="214" customWidth="1"/>
    <col min="522" max="769" width="9.140625" style="214"/>
    <col min="770" max="770" width="13.7109375" style="214" customWidth="1"/>
    <col min="771" max="771" width="42.7109375" style="214" bestFit="1" customWidth="1"/>
    <col min="772" max="773" width="8.7109375" style="214" customWidth="1"/>
    <col min="774" max="776" width="10.7109375" style="214" customWidth="1"/>
    <col min="777" max="777" width="3.7109375" style="214" customWidth="1"/>
    <col min="778" max="1025" width="9.140625" style="214"/>
    <col min="1026" max="1026" width="13.7109375" style="214" customWidth="1"/>
    <col min="1027" max="1027" width="42.7109375" style="214" bestFit="1" customWidth="1"/>
    <col min="1028" max="1029" width="8.7109375" style="214" customWidth="1"/>
    <col min="1030" max="1032" width="10.7109375" style="214" customWidth="1"/>
    <col min="1033" max="1033" width="3.7109375" style="214" customWidth="1"/>
    <col min="1034" max="1281" width="9.140625" style="214"/>
    <col min="1282" max="1282" width="13.7109375" style="214" customWidth="1"/>
    <col min="1283" max="1283" width="42.7109375" style="214" bestFit="1" customWidth="1"/>
    <col min="1284" max="1285" width="8.7109375" style="214" customWidth="1"/>
    <col min="1286" max="1288" width="10.7109375" style="214" customWidth="1"/>
    <col min="1289" max="1289" width="3.7109375" style="214" customWidth="1"/>
    <col min="1290" max="1537" width="9.140625" style="214"/>
    <col min="1538" max="1538" width="13.7109375" style="214" customWidth="1"/>
    <col min="1539" max="1539" width="42.7109375" style="214" bestFit="1" customWidth="1"/>
    <col min="1540" max="1541" width="8.7109375" style="214" customWidth="1"/>
    <col min="1542" max="1544" width="10.7109375" style="214" customWidth="1"/>
    <col min="1545" max="1545" width="3.7109375" style="214" customWidth="1"/>
    <col min="1546" max="1793" width="9.140625" style="214"/>
    <col min="1794" max="1794" width="13.7109375" style="214" customWidth="1"/>
    <col min="1795" max="1795" width="42.7109375" style="214" bestFit="1" customWidth="1"/>
    <col min="1796" max="1797" width="8.7109375" style="214" customWidth="1"/>
    <col min="1798" max="1800" width="10.7109375" style="214" customWidth="1"/>
    <col min="1801" max="1801" width="3.7109375" style="214" customWidth="1"/>
    <col min="1802" max="2049" width="9.140625" style="214"/>
    <col min="2050" max="2050" width="13.7109375" style="214" customWidth="1"/>
    <col min="2051" max="2051" width="42.7109375" style="214" bestFit="1" customWidth="1"/>
    <col min="2052" max="2053" width="8.7109375" style="214" customWidth="1"/>
    <col min="2054" max="2056" width="10.7109375" style="214" customWidth="1"/>
    <col min="2057" max="2057" width="3.7109375" style="214" customWidth="1"/>
    <col min="2058" max="2305" width="9.140625" style="214"/>
    <col min="2306" max="2306" width="13.7109375" style="214" customWidth="1"/>
    <col min="2307" max="2307" width="42.7109375" style="214" bestFit="1" customWidth="1"/>
    <col min="2308" max="2309" width="8.7109375" style="214" customWidth="1"/>
    <col min="2310" max="2312" width="10.7109375" style="214" customWidth="1"/>
    <col min="2313" max="2313" width="3.7109375" style="214" customWidth="1"/>
    <col min="2314" max="2561" width="9.140625" style="214"/>
    <col min="2562" max="2562" width="13.7109375" style="214" customWidth="1"/>
    <col min="2563" max="2563" width="42.7109375" style="214" bestFit="1" customWidth="1"/>
    <col min="2564" max="2565" width="8.7109375" style="214" customWidth="1"/>
    <col min="2566" max="2568" width="10.7109375" style="214" customWidth="1"/>
    <col min="2569" max="2569" width="3.7109375" style="214" customWidth="1"/>
    <col min="2570" max="2817" width="9.140625" style="214"/>
    <col min="2818" max="2818" width="13.7109375" style="214" customWidth="1"/>
    <col min="2819" max="2819" width="42.7109375" style="214" bestFit="1" customWidth="1"/>
    <col min="2820" max="2821" width="8.7109375" style="214" customWidth="1"/>
    <col min="2822" max="2824" width="10.7109375" style="214" customWidth="1"/>
    <col min="2825" max="2825" width="3.7109375" style="214" customWidth="1"/>
    <col min="2826" max="3073" width="9.140625" style="214"/>
    <col min="3074" max="3074" width="13.7109375" style="214" customWidth="1"/>
    <col min="3075" max="3075" width="42.7109375" style="214" bestFit="1" customWidth="1"/>
    <col min="3076" max="3077" width="8.7109375" style="214" customWidth="1"/>
    <col min="3078" max="3080" width="10.7109375" style="214" customWidth="1"/>
    <col min="3081" max="3081" width="3.7109375" style="214" customWidth="1"/>
    <col min="3082" max="3329" width="9.140625" style="214"/>
    <col min="3330" max="3330" width="13.7109375" style="214" customWidth="1"/>
    <col min="3331" max="3331" width="42.7109375" style="214" bestFit="1" customWidth="1"/>
    <col min="3332" max="3333" width="8.7109375" style="214" customWidth="1"/>
    <col min="3334" max="3336" width="10.7109375" style="214" customWidth="1"/>
    <col min="3337" max="3337" width="3.7109375" style="214" customWidth="1"/>
    <col min="3338" max="3585" width="9.140625" style="214"/>
    <col min="3586" max="3586" width="13.7109375" style="214" customWidth="1"/>
    <col min="3587" max="3587" width="42.7109375" style="214" bestFit="1" customWidth="1"/>
    <col min="3588" max="3589" width="8.7109375" style="214" customWidth="1"/>
    <col min="3590" max="3592" width="10.7109375" style="214" customWidth="1"/>
    <col min="3593" max="3593" width="3.7109375" style="214" customWidth="1"/>
    <col min="3594" max="3841" width="9.140625" style="214"/>
    <col min="3842" max="3842" width="13.7109375" style="214" customWidth="1"/>
    <col min="3843" max="3843" width="42.7109375" style="214" bestFit="1" customWidth="1"/>
    <col min="3844" max="3845" width="8.7109375" style="214" customWidth="1"/>
    <col min="3846" max="3848" width="10.7109375" style="214" customWidth="1"/>
    <col min="3849" max="3849" width="3.7109375" style="214" customWidth="1"/>
    <col min="3850" max="4097" width="9.140625" style="214"/>
    <col min="4098" max="4098" width="13.7109375" style="214" customWidth="1"/>
    <col min="4099" max="4099" width="42.7109375" style="214" bestFit="1" customWidth="1"/>
    <col min="4100" max="4101" width="8.7109375" style="214" customWidth="1"/>
    <col min="4102" max="4104" width="10.7109375" style="214" customWidth="1"/>
    <col min="4105" max="4105" width="3.7109375" style="214" customWidth="1"/>
    <col min="4106" max="4353" width="9.140625" style="214"/>
    <col min="4354" max="4354" width="13.7109375" style="214" customWidth="1"/>
    <col min="4355" max="4355" width="42.7109375" style="214" bestFit="1" customWidth="1"/>
    <col min="4356" max="4357" width="8.7109375" style="214" customWidth="1"/>
    <col min="4358" max="4360" width="10.7109375" style="214" customWidth="1"/>
    <col min="4361" max="4361" width="3.7109375" style="214" customWidth="1"/>
    <col min="4362" max="4609" width="9.140625" style="214"/>
    <col min="4610" max="4610" width="13.7109375" style="214" customWidth="1"/>
    <col min="4611" max="4611" width="42.7109375" style="214" bestFit="1" customWidth="1"/>
    <col min="4612" max="4613" width="8.7109375" style="214" customWidth="1"/>
    <col min="4614" max="4616" width="10.7109375" style="214" customWidth="1"/>
    <col min="4617" max="4617" width="3.7109375" style="214" customWidth="1"/>
    <col min="4618" max="4865" width="9.140625" style="214"/>
    <col min="4866" max="4866" width="13.7109375" style="214" customWidth="1"/>
    <col min="4867" max="4867" width="42.7109375" style="214" bestFit="1" customWidth="1"/>
    <col min="4868" max="4869" width="8.7109375" style="214" customWidth="1"/>
    <col min="4870" max="4872" width="10.7109375" style="214" customWidth="1"/>
    <col min="4873" max="4873" width="3.7109375" style="214" customWidth="1"/>
    <col min="4874" max="5121" width="9.140625" style="214"/>
    <col min="5122" max="5122" width="13.7109375" style="214" customWidth="1"/>
    <col min="5123" max="5123" width="42.7109375" style="214" bestFit="1" customWidth="1"/>
    <col min="5124" max="5125" width="8.7109375" style="214" customWidth="1"/>
    <col min="5126" max="5128" width="10.7109375" style="214" customWidth="1"/>
    <col min="5129" max="5129" width="3.7109375" style="214" customWidth="1"/>
    <col min="5130" max="5377" width="9.140625" style="214"/>
    <col min="5378" max="5378" width="13.7109375" style="214" customWidth="1"/>
    <col min="5379" max="5379" width="42.7109375" style="214" bestFit="1" customWidth="1"/>
    <col min="5380" max="5381" width="8.7109375" style="214" customWidth="1"/>
    <col min="5382" max="5384" width="10.7109375" style="214" customWidth="1"/>
    <col min="5385" max="5385" width="3.7109375" style="214" customWidth="1"/>
    <col min="5386" max="5633" width="9.140625" style="214"/>
    <col min="5634" max="5634" width="13.7109375" style="214" customWidth="1"/>
    <col min="5635" max="5635" width="42.7109375" style="214" bestFit="1" customWidth="1"/>
    <col min="5636" max="5637" width="8.7109375" style="214" customWidth="1"/>
    <col min="5638" max="5640" width="10.7109375" style="214" customWidth="1"/>
    <col min="5641" max="5641" width="3.7109375" style="214" customWidth="1"/>
    <col min="5642" max="5889" width="9.140625" style="214"/>
    <col min="5890" max="5890" width="13.7109375" style="214" customWidth="1"/>
    <col min="5891" max="5891" width="42.7109375" style="214" bestFit="1" customWidth="1"/>
    <col min="5892" max="5893" width="8.7109375" style="214" customWidth="1"/>
    <col min="5894" max="5896" width="10.7109375" style="214" customWidth="1"/>
    <col min="5897" max="5897" width="3.7109375" style="214" customWidth="1"/>
    <col min="5898" max="6145" width="9.140625" style="214"/>
    <col min="6146" max="6146" width="13.7109375" style="214" customWidth="1"/>
    <col min="6147" max="6147" width="42.7109375" style="214" bestFit="1" customWidth="1"/>
    <col min="6148" max="6149" width="8.7109375" style="214" customWidth="1"/>
    <col min="6150" max="6152" width="10.7109375" style="214" customWidth="1"/>
    <col min="6153" max="6153" width="3.7109375" style="214" customWidth="1"/>
    <col min="6154" max="6401" width="9.140625" style="214"/>
    <col min="6402" max="6402" width="13.7109375" style="214" customWidth="1"/>
    <col min="6403" max="6403" width="42.7109375" style="214" bestFit="1" customWidth="1"/>
    <col min="6404" max="6405" width="8.7109375" style="214" customWidth="1"/>
    <col min="6406" max="6408" width="10.7109375" style="214" customWidth="1"/>
    <col min="6409" max="6409" width="3.7109375" style="214" customWidth="1"/>
    <col min="6410" max="6657" width="9.140625" style="214"/>
    <col min="6658" max="6658" width="13.7109375" style="214" customWidth="1"/>
    <col min="6659" max="6659" width="42.7109375" style="214" bestFit="1" customWidth="1"/>
    <col min="6660" max="6661" width="8.7109375" style="214" customWidth="1"/>
    <col min="6662" max="6664" width="10.7109375" style="214" customWidth="1"/>
    <col min="6665" max="6665" width="3.7109375" style="214" customWidth="1"/>
    <col min="6666" max="6913" width="9.140625" style="214"/>
    <col min="6914" max="6914" width="13.7109375" style="214" customWidth="1"/>
    <col min="6915" max="6915" width="42.7109375" style="214" bestFit="1" customWidth="1"/>
    <col min="6916" max="6917" width="8.7109375" style="214" customWidth="1"/>
    <col min="6918" max="6920" width="10.7109375" style="214" customWidth="1"/>
    <col min="6921" max="6921" width="3.7109375" style="214" customWidth="1"/>
    <col min="6922" max="7169" width="9.140625" style="214"/>
    <col min="7170" max="7170" width="13.7109375" style="214" customWidth="1"/>
    <col min="7171" max="7171" width="42.7109375" style="214" bestFit="1" customWidth="1"/>
    <col min="7172" max="7173" width="8.7109375" style="214" customWidth="1"/>
    <col min="7174" max="7176" width="10.7109375" style="214" customWidth="1"/>
    <col min="7177" max="7177" width="3.7109375" style="214" customWidth="1"/>
    <col min="7178" max="7425" width="9.140625" style="214"/>
    <col min="7426" max="7426" width="13.7109375" style="214" customWidth="1"/>
    <col min="7427" max="7427" width="42.7109375" style="214" bestFit="1" customWidth="1"/>
    <col min="7428" max="7429" width="8.7109375" style="214" customWidth="1"/>
    <col min="7430" max="7432" width="10.7109375" style="214" customWidth="1"/>
    <col min="7433" max="7433" width="3.7109375" style="214" customWidth="1"/>
    <col min="7434" max="7681" width="9.140625" style="214"/>
    <col min="7682" max="7682" width="13.7109375" style="214" customWidth="1"/>
    <col min="7683" max="7683" width="42.7109375" style="214" bestFit="1" customWidth="1"/>
    <col min="7684" max="7685" width="8.7109375" style="214" customWidth="1"/>
    <col min="7686" max="7688" width="10.7109375" style="214" customWidth="1"/>
    <col min="7689" max="7689" width="3.7109375" style="214" customWidth="1"/>
    <col min="7690" max="7937" width="9.140625" style="214"/>
    <col min="7938" max="7938" width="13.7109375" style="214" customWidth="1"/>
    <col min="7939" max="7939" width="42.7109375" style="214" bestFit="1" customWidth="1"/>
    <col min="7940" max="7941" width="8.7109375" style="214" customWidth="1"/>
    <col min="7942" max="7944" width="10.7109375" style="214" customWidth="1"/>
    <col min="7945" max="7945" width="3.7109375" style="214" customWidth="1"/>
    <col min="7946" max="8193" width="9.140625" style="214"/>
    <col min="8194" max="8194" width="13.7109375" style="214" customWidth="1"/>
    <col min="8195" max="8195" width="42.7109375" style="214" bestFit="1" customWidth="1"/>
    <col min="8196" max="8197" width="8.7109375" style="214" customWidth="1"/>
    <col min="8198" max="8200" width="10.7109375" style="214" customWidth="1"/>
    <col min="8201" max="8201" width="3.7109375" style="214" customWidth="1"/>
    <col min="8202" max="8449" width="9.140625" style="214"/>
    <col min="8450" max="8450" width="13.7109375" style="214" customWidth="1"/>
    <col min="8451" max="8451" width="42.7109375" style="214" bestFit="1" customWidth="1"/>
    <col min="8452" max="8453" width="8.7109375" style="214" customWidth="1"/>
    <col min="8454" max="8456" width="10.7109375" style="214" customWidth="1"/>
    <col min="8457" max="8457" width="3.7109375" style="214" customWidth="1"/>
    <col min="8458" max="8705" width="9.140625" style="214"/>
    <col min="8706" max="8706" width="13.7109375" style="214" customWidth="1"/>
    <col min="8707" max="8707" width="42.7109375" style="214" bestFit="1" customWidth="1"/>
    <col min="8708" max="8709" width="8.7109375" style="214" customWidth="1"/>
    <col min="8710" max="8712" width="10.7109375" style="214" customWidth="1"/>
    <col min="8713" max="8713" width="3.7109375" style="214" customWidth="1"/>
    <col min="8714" max="8961" width="9.140625" style="214"/>
    <col min="8962" max="8962" width="13.7109375" style="214" customWidth="1"/>
    <col min="8963" max="8963" width="42.7109375" style="214" bestFit="1" customWidth="1"/>
    <col min="8964" max="8965" width="8.7109375" style="214" customWidth="1"/>
    <col min="8966" max="8968" width="10.7109375" style="214" customWidth="1"/>
    <col min="8969" max="8969" width="3.7109375" style="214" customWidth="1"/>
    <col min="8970" max="9217" width="9.140625" style="214"/>
    <col min="9218" max="9218" width="13.7109375" style="214" customWidth="1"/>
    <col min="9219" max="9219" width="42.7109375" style="214" bestFit="1" customWidth="1"/>
    <col min="9220" max="9221" width="8.7109375" style="214" customWidth="1"/>
    <col min="9222" max="9224" width="10.7109375" style="214" customWidth="1"/>
    <col min="9225" max="9225" width="3.7109375" style="214" customWidth="1"/>
    <col min="9226" max="9473" width="9.140625" style="214"/>
    <col min="9474" max="9474" width="13.7109375" style="214" customWidth="1"/>
    <col min="9475" max="9475" width="42.7109375" style="214" bestFit="1" customWidth="1"/>
    <col min="9476" max="9477" width="8.7109375" style="214" customWidth="1"/>
    <col min="9478" max="9480" width="10.7109375" style="214" customWidth="1"/>
    <col min="9481" max="9481" width="3.7109375" style="214" customWidth="1"/>
    <col min="9482" max="9729" width="9.140625" style="214"/>
    <col min="9730" max="9730" width="13.7109375" style="214" customWidth="1"/>
    <col min="9731" max="9731" width="42.7109375" style="214" bestFit="1" customWidth="1"/>
    <col min="9732" max="9733" width="8.7109375" style="214" customWidth="1"/>
    <col min="9734" max="9736" width="10.7109375" style="214" customWidth="1"/>
    <col min="9737" max="9737" width="3.7109375" style="214" customWidth="1"/>
    <col min="9738" max="9985" width="9.140625" style="214"/>
    <col min="9986" max="9986" width="13.7109375" style="214" customWidth="1"/>
    <col min="9987" max="9987" width="42.7109375" style="214" bestFit="1" customWidth="1"/>
    <col min="9988" max="9989" width="8.7109375" style="214" customWidth="1"/>
    <col min="9990" max="9992" width="10.7109375" style="214" customWidth="1"/>
    <col min="9993" max="9993" width="3.7109375" style="214" customWidth="1"/>
    <col min="9994" max="10241" width="9.140625" style="214"/>
    <col min="10242" max="10242" width="13.7109375" style="214" customWidth="1"/>
    <col min="10243" max="10243" width="42.7109375" style="214" bestFit="1" customWidth="1"/>
    <col min="10244" max="10245" width="8.7109375" style="214" customWidth="1"/>
    <col min="10246" max="10248" width="10.7109375" style="214" customWidth="1"/>
    <col min="10249" max="10249" width="3.7109375" style="214" customWidth="1"/>
    <col min="10250" max="10497" width="9.140625" style="214"/>
    <col min="10498" max="10498" width="13.7109375" style="214" customWidth="1"/>
    <col min="10499" max="10499" width="42.7109375" style="214" bestFit="1" customWidth="1"/>
    <col min="10500" max="10501" width="8.7109375" style="214" customWidth="1"/>
    <col min="10502" max="10504" width="10.7109375" style="214" customWidth="1"/>
    <col min="10505" max="10505" width="3.7109375" style="214" customWidth="1"/>
    <col min="10506" max="10753" width="9.140625" style="214"/>
    <col min="10754" max="10754" width="13.7109375" style="214" customWidth="1"/>
    <col min="10755" max="10755" width="42.7109375" style="214" bestFit="1" customWidth="1"/>
    <col min="10756" max="10757" width="8.7109375" style="214" customWidth="1"/>
    <col min="10758" max="10760" width="10.7109375" style="214" customWidth="1"/>
    <col min="10761" max="10761" width="3.7109375" style="214" customWidth="1"/>
    <col min="10762" max="11009" width="9.140625" style="214"/>
    <col min="11010" max="11010" width="13.7109375" style="214" customWidth="1"/>
    <col min="11011" max="11011" width="42.7109375" style="214" bestFit="1" customWidth="1"/>
    <col min="11012" max="11013" width="8.7109375" style="214" customWidth="1"/>
    <col min="11014" max="11016" width="10.7109375" style="214" customWidth="1"/>
    <col min="11017" max="11017" width="3.7109375" style="214" customWidth="1"/>
    <col min="11018" max="11265" width="9.140625" style="214"/>
    <col min="11266" max="11266" width="13.7109375" style="214" customWidth="1"/>
    <col min="11267" max="11267" width="42.7109375" style="214" bestFit="1" customWidth="1"/>
    <col min="11268" max="11269" width="8.7109375" style="214" customWidth="1"/>
    <col min="11270" max="11272" width="10.7109375" style="214" customWidth="1"/>
    <col min="11273" max="11273" width="3.7109375" style="214" customWidth="1"/>
    <col min="11274" max="11521" width="9.140625" style="214"/>
    <col min="11522" max="11522" width="13.7109375" style="214" customWidth="1"/>
    <col min="11523" max="11523" width="42.7109375" style="214" bestFit="1" customWidth="1"/>
    <col min="11524" max="11525" width="8.7109375" style="214" customWidth="1"/>
    <col min="11526" max="11528" width="10.7109375" style="214" customWidth="1"/>
    <col min="11529" max="11529" width="3.7109375" style="214" customWidth="1"/>
    <col min="11530" max="11777" width="9.140625" style="214"/>
    <col min="11778" max="11778" width="13.7109375" style="214" customWidth="1"/>
    <col min="11779" max="11779" width="42.7109375" style="214" bestFit="1" customWidth="1"/>
    <col min="11780" max="11781" width="8.7109375" style="214" customWidth="1"/>
    <col min="11782" max="11784" width="10.7109375" style="214" customWidth="1"/>
    <col min="11785" max="11785" width="3.7109375" style="214" customWidth="1"/>
    <col min="11786" max="12033" width="9.140625" style="214"/>
    <col min="12034" max="12034" width="13.7109375" style="214" customWidth="1"/>
    <col min="12035" max="12035" width="42.7109375" style="214" bestFit="1" customWidth="1"/>
    <col min="12036" max="12037" width="8.7109375" style="214" customWidth="1"/>
    <col min="12038" max="12040" width="10.7109375" style="214" customWidth="1"/>
    <col min="12041" max="12041" width="3.7109375" style="214" customWidth="1"/>
    <col min="12042" max="12289" width="9.140625" style="214"/>
    <col min="12290" max="12290" width="13.7109375" style="214" customWidth="1"/>
    <col min="12291" max="12291" width="42.7109375" style="214" bestFit="1" customWidth="1"/>
    <col min="12292" max="12293" width="8.7109375" style="214" customWidth="1"/>
    <col min="12294" max="12296" width="10.7109375" style="214" customWidth="1"/>
    <col min="12297" max="12297" width="3.7109375" style="214" customWidth="1"/>
    <col min="12298" max="12545" width="9.140625" style="214"/>
    <col min="12546" max="12546" width="13.7109375" style="214" customWidth="1"/>
    <col min="12547" max="12547" width="42.7109375" style="214" bestFit="1" customWidth="1"/>
    <col min="12548" max="12549" width="8.7109375" style="214" customWidth="1"/>
    <col min="12550" max="12552" width="10.7109375" style="214" customWidth="1"/>
    <col min="12553" max="12553" width="3.7109375" style="214" customWidth="1"/>
    <col min="12554" max="12801" width="9.140625" style="214"/>
    <col min="12802" max="12802" width="13.7109375" style="214" customWidth="1"/>
    <col min="12803" max="12803" width="42.7109375" style="214" bestFit="1" customWidth="1"/>
    <col min="12804" max="12805" width="8.7109375" style="214" customWidth="1"/>
    <col min="12806" max="12808" width="10.7109375" style="214" customWidth="1"/>
    <col min="12809" max="12809" width="3.7109375" style="214" customWidth="1"/>
    <col min="12810" max="13057" width="9.140625" style="214"/>
    <col min="13058" max="13058" width="13.7109375" style="214" customWidth="1"/>
    <col min="13059" max="13059" width="42.7109375" style="214" bestFit="1" customWidth="1"/>
    <col min="13060" max="13061" width="8.7109375" style="214" customWidth="1"/>
    <col min="13062" max="13064" width="10.7109375" style="214" customWidth="1"/>
    <col min="13065" max="13065" width="3.7109375" style="214" customWidth="1"/>
    <col min="13066" max="13313" width="9.140625" style="214"/>
    <col min="13314" max="13314" width="13.7109375" style="214" customWidth="1"/>
    <col min="13315" max="13315" width="42.7109375" style="214" bestFit="1" customWidth="1"/>
    <col min="13316" max="13317" width="8.7109375" style="214" customWidth="1"/>
    <col min="13318" max="13320" width="10.7109375" style="214" customWidth="1"/>
    <col min="13321" max="13321" width="3.7109375" style="214" customWidth="1"/>
    <col min="13322" max="13569" width="9.140625" style="214"/>
    <col min="13570" max="13570" width="13.7109375" style="214" customWidth="1"/>
    <col min="13571" max="13571" width="42.7109375" style="214" bestFit="1" customWidth="1"/>
    <col min="13572" max="13573" width="8.7109375" style="214" customWidth="1"/>
    <col min="13574" max="13576" width="10.7109375" style="214" customWidth="1"/>
    <col min="13577" max="13577" width="3.7109375" style="214" customWidth="1"/>
    <col min="13578" max="13825" width="9.140625" style="214"/>
    <col min="13826" max="13826" width="13.7109375" style="214" customWidth="1"/>
    <col min="13827" max="13827" width="42.7109375" style="214" bestFit="1" customWidth="1"/>
    <col min="13828" max="13829" width="8.7109375" style="214" customWidth="1"/>
    <col min="13830" max="13832" width="10.7109375" style="214" customWidth="1"/>
    <col min="13833" max="13833" width="3.7109375" style="214" customWidth="1"/>
    <col min="13834" max="14081" width="9.140625" style="214"/>
    <col min="14082" max="14082" width="13.7109375" style="214" customWidth="1"/>
    <col min="14083" max="14083" width="42.7109375" style="214" bestFit="1" customWidth="1"/>
    <col min="14084" max="14085" width="8.7109375" style="214" customWidth="1"/>
    <col min="14086" max="14088" width="10.7109375" style="214" customWidth="1"/>
    <col min="14089" max="14089" width="3.7109375" style="214" customWidth="1"/>
    <col min="14090" max="14337" width="9.140625" style="214"/>
    <col min="14338" max="14338" width="13.7109375" style="214" customWidth="1"/>
    <col min="14339" max="14339" width="42.7109375" style="214" bestFit="1" customWidth="1"/>
    <col min="14340" max="14341" width="8.7109375" style="214" customWidth="1"/>
    <col min="14342" max="14344" width="10.7109375" style="214" customWidth="1"/>
    <col min="14345" max="14345" width="3.7109375" style="214" customWidth="1"/>
    <col min="14346" max="14593" width="9.140625" style="214"/>
    <col min="14594" max="14594" width="13.7109375" style="214" customWidth="1"/>
    <col min="14595" max="14595" width="42.7109375" style="214" bestFit="1" customWidth="1"/>
    <col min="14596" max="14597" width="8.7109375" style="214" customWidth="1"/>
    <col min="14598" max="14600" width="10.7109375" style="214" customWidth="1"/>
    <col min="14601" max="14601" width="3.7109375" style="214" customWidth="1"/>
    <col min="14602" max="14849" width="9.140625" style="214"/>
    <col min="14850" max="14850" width="13.7109375" style="214" customWidth="1"/>
    <col min="14851" max="14851" width="42.7109375" style="214" bestFit="1" customWidth="1"/>
    <col min="14852" max="14853" width="8.7109375" style="214" customWidth="1"/>
    <col min="14854" max="14856" width="10.7109375" style="214" customWidth="1"/>
    <col min="14857" max="14857" width="3.7109375" style="214" customWidth="1"/>
    <col min="14858" max="15105" width="9.140625" style="214"/>
    <col min="15106" max="15106" width="13.7109375" style="214" customWidth="1"/>
    <col min="15107" max="15107" width="42.7109375" style="214" bestFit="1" customWidth="1"/>
    <col min="15108" max="15109" width="8.7109375" style="214" customWidth="1"/>
    <col min="15110" max="15112" width="10.7109375" style="214" customWidth="1"/>
    <col min="15113" max="15113" width="3.7109375" style="214" customWidth="1"/>
    <col min="15114" max="15361" width="9.140625" style="214"/>
    <col min="15362" max="15362" width="13.7109375" style="214" customWidth="1"/>
    <col min="15363" max="15363" width="42.7109375" style="214" bestFit="1" customWidth="1"/>
    <col min="15364" max="15365" width="8.7109375" style="214" customWidth="1"/>
    <col min="15366" max="15368" width="10.7109375" style="214" customWidth="1"/>
    <col min="15369" max="15369" width="3.7109375" style="214" customWidth="1"/>
    <col min="15370" max="15617" width="9.140625" style="214"/>
    <col min="15618" max="15618" width="13.7109375" style="214" customWidth="1"/>
    <col min="15619" max="15619" width="42.7109375" style="214" bestFit="1" customWidth="1"/>
    <col min="15620" max="15621" width="8.7109375" style="214" customWidth="1"/>
    <col min="15622" max="15624" width="10.7109375" style="214" customWidth="1"/>
    <col min="15625" max="15625" width="3.7109375" style="214" customWidth="1"/>
    <col min="15626" max="15873" width="9.140625" style="214"/>
    <col min="15874" max="15874" width="13.7109375" style="214" customWidth="1"/>
    <col min="15875" max="15875" width="42.7109375" style="214" bestFit="1" customWidth="1"/>
    <col min="15876" max="15877" width="8.7109375" style="214" customWidth="1"/>
    <col min="15878" max="15880" width="10.7109375" style="214" customWidth="1"/>
    <col min="15881" max="15881" width="3.7109375" style="214" customWidth="1"/>
    <col min="15882" max="16129" width="9.140625" style="214"/>
    <col min="16130" max="16130" width="13.7109375" style="214" customWidth="1"/>
    <col min="16131" max="16131" width="42.7109375" style="214" bestFit="1" customWidth="1"/>
    <col min="16132" max="16133" width="8.7109375" style="214" customWidth="1"/>
    <col min="16134" max="16136" width="10.7109375" style="214" customWidth="1"/>
    <col min="16137" max="16137" width="3.7109375" style="214" customWidth="1"/>
    <col min="16138" max="16384" width="9.140625" style="214"/>
  </cols>
  <sheetData>
    <row r="1" spans="2:8" ht="13.5" thickBot="1" x14ac:dyDescent="0.25">
      <c r="C1" s="215"/>
      <c r="D1" s="216"/>
    </row>
    <row r="2" spans="2:8" ht="15.75" customHeight="1" x14ac:dyDescent="0.2">
      <c r="B2" s="505" t="s">
        <v>191</v>
      </c>
      <c r="C2" s="507" t="s">
        <v>265</v>
      </c>
      <c r="D2" s="492"/>
      <c r="E2" s="492"/>
      <c r="F2" s="502"/>
      <c r="G2" s="362"/>
      <c r="H2" s="362"/>
    </row>
    <row r="3" spans="2:8" ht="15.75" customHeight="1" thickBot="1" x14ac:dyDescent="0.25">
      <c r="B3" s="506"/>
      <c r="C3" s="494"/>
      <c r="D3" s="495"/>
      <c r="E3" s="495"/>
      <c r="F3" s="503"/>
      <c r="G3" s="362"/>
      <c r="H3" s="362"/>
    </row>
    <row r="4" spans="2:8" ht="15.75" customHeight="1" x14ac:dyDescent="0.2">
      <c r="C4" s="494"/>
      <c r="D4" s="495"/>
      <c r="E4" s="495"/>
      <c r="F4" s="503"/>
      <c r="G4" s="362"/>
      <c r="H4" s="362"/>
    </row>
    <row r="5" spans="2:8" ht="15.75" customHeight="1" x14ac:dyDescent="0.2">
      <c r="C5" s="494"/>
      <c r="D5" s="495"/>
      <c r="E5" s="495"/>
      <c r="F5" s="503"/>
      <c r="G5" s="362"/>
      <c r="H5" s="362"/>
    </row>
    <row r="6" spans="2:8" ht="15.75" customHeight="1" x14ac:dyDescent="0.2">
      <c r="C6" s="494"/>
      <c r="D6" s="495"/>
      <c r="E6" s="495"/>
      <c r="F6" s="503"/>
      <c r="G6" s="362"/>
      <c r="H6" s="362"/>
    </row>
    <row r="7" spans="2:8" ht="15.75" customHeight="1" x14ac:dyDescent="0.2">
      <c r="C7" s="494"/>
      <c r="D7" s="495"/>
      <c r="E7" s="495"/>
      <c r="F7" s="503"/>
      <c r="G7" s="362"/>
      <c r="H7" s="362"/>
    </row>
    <row r="8" spans="2:8" ht="15.75" customHeight="1" x14ac:dyDescent="0.2">
      <c r="C8" s="494"/>
      <c r="D8" s="495"/>
      <c r="E8" s="495"/>
      <c r="F8" s="503"/>
      <c r="G8" s="362"/>
      <c r="H8" s="362"/>
    </row>
    <row r="9" spans="2:8" ht="15.75" customHeight="1" x14ac:dyDescent="0.2">
      <c r="C9" s="494"/>
      <c r="D9" s="495"/>
      <c r="E9" s="495"/>
      <c r="F9" s="503"/>
      <c r="G9" s="362"/>
      <c r="H9" s="362"/>
    </row>
    <row r="10" spans="2:8" ht="15.75" customHeight="1" x14ac:dyDescent="0.2">
      <c r="C10" s="494"/>
      <c r="D10" s="495"/>
      <c r="E10" s="495"/>
      <c r="F10" s="503"/>
      <c r="G10" s="362"/>
      <c r="H10" s="362"/>
    </row>
    <row r="11" spans="2:8" ht="15.75" customHeight="1" x14ac:dyDescent="0.2">
      <c r="C11" s="494"/>
      <c r="D11" s="495"/>
      <c r="E11" s="495"/>
      <c r="F11" s="503"/>
      <c r="G11" s="362"/>
      <c r="H11" s="362"/>
    </row>
    <row r="12" spans="2:8" ht="15.75" customHeight="1" x14ac:dyDescent="0.2">
      <c r="C12" s="494"/>
      <c r="D12" s="495"/>
      <c r="E12" s="495"/>
      <c r="F12" s="503"/>
      <c r="G12" s="362"/>
      <c r="H12" s="362"/>
    </row>
    <row r="13" spans="2:8" ht="15.75" customHeight="1" x14ac:dyDescent="0.2">
      <c r="C13" s="497"/>
      <c r="D13" s="498"/>
      <c r="E13" s="498"/>
      <c r="F13" s="504"/>
      <c r="G13" s="362"/>
      <c r="H13" s="362"/>
    </row>
    <row r="14" spans="2:8" ht="13.5" thickBot="1" x14ac:dyDescent="0.25"/>
    <row r="15" spans="2:8" s="219" customFormat="1" ht="13.5" thickBot="1" x14ac:dyDescent="0.25">
      <c r="C15" s="219" t="s">
        <v>0</v>
      </c>
      <c r="D15" s="220"/>
      <c r="E15" s="221"/>
      <c r="F15" s="222" t="s">
        <v>1</v>
      </c>
      <c r="G15" s="223">
        <v>1</v>
      </c>
      <c r="H15" s="221"/>
    </row>
    <row r="16" spans="2:8" ht="13.5" thickBot="1" x14ac:dyDescent="0.25">
      <c r="C16" s="219"/>
      <c r="F16" s="222"/>
      <c r="G16" s="223"/>
    </row>
    <row r="17" spans="2:13" ht="13.5" thickBot="1" x14ac:dyDescent="0.25">
      <c r="C17" s="219"/>
      <c r="F17" s="222"/>
      <c r="G17" s="223"/>
    </row>
    <row r="18" spans="2:13" ht="13.5" thickBot="1" x14ac:dyDescent="0.25"/>
    <row r="19" spans="2:13" s="227" customFormat="1" x14ac:dyDescent="0.2">
      <c r="B19" s="224" t="s">
        <v>2</v>
      </c>
      <c r="C19" s="225" t="s">
        <v>3</v>
      </c>
      <c r="D19" s="225" t="s">
        <v>4</v>
      </c>
      <c r="E19" s="226" t="s">
        <v>5</v>
      </c>
      <c r="F19" s="226" t="s">
        <v>6</v>
      </c>
      <c r="G19" s="226" t="s">
        <v>7</v>
      </c>
      <c r="H19" s="226" t="s">
        <v>8</v>
      </c>
    </row>
    <row r="20" spans="2:13" s="227" customFormat="1" ht="13.5" thickBot="1" x14ac:dyDescent="0.25">
      <c r="B20" s="268" t="s">
        <v>9</v>
      </c>
      <c r="C20" s="228"/>
      <c r="D20" s="228"/>
      <c r="E20" s="229"/>
      <c r="F20" s="229"/>
      <c r="G20" s="229"/>
      <c r="H20" s="229"/>
    </row>
    <row r="21" spans="2:13" s="227" customFormat="1" ht="13.5" thickBot="1" x14ac:dyDescent="0.25">
      <c r="B21" s="230"/>
      <c r="C21" s="231" t="s">
        <v>13</v>
      </c>
      <c r="D21" s="232"/>
      <c r="E21" s="233"/>
      <c r="F21" s="233"/>
      <c r="G21" s="233"/>
      <c r="H21" s="234"/>
    </row>
    <row r="22" spans="2:13" s="237" customFormat="1" x14ac:dyDescent="0.2">
      <c r="B22" s="235"/>
      <c r="C22" s="236"/>
      <c r="D22" s="269"/>
      <c r="E22" s="270"/>
      <c r="F22" s="270"/>
      <c r="G22" s="257"/>
      <c r="H22" s="258"/>
    </row>
    <row r="23" spans="2:13" s="276" customFormat="1" x14ac:dyDescent="0.2">
      <c r="B23" s="271"/>
      <c r="C23" s="271"/>
      <c r="D23" s="272"/>
      <c r="E23" s="273"/>
      <c r="F23" s="273"/>
      <c r="G23" s="274"/>
      <c r="H23" s="275"/>
      <c r="J23" s="277"/>
      <c r="K23" s="278"/>
      <c r="L23" s="279"/>
      <c r="M23" s="279"/>
    </row>
    <row r="24" spans="2:13" x14ac:dyDescent="0.2">
      <c r="B24" s="243"/>
      <c r="C24" s="238"/>
      <c r="D24" s="239"/>
      <c r="E24" s="280"/>
      <c r="F24" s="280"/>
      <c r="G24" s="240"/>
      <c r="H24" s="241"/>
      <c r="J24" s="242"/>
    </row>
    <row r="25" spans="2:13" x14ac:dyDescent="0.2">
      <c r="B25" s="243"/>
      <c r="C25" s="243"/>
      <c r="D25" s="239"/>
      <c r="E25" s="244"/>
      <c r="F25" s="244"/>
      <c r="G25" s="240"/>
      <c r="H25" s="241"/>
      <c r="J25" s="242"/>
    </row>
    <row r="26" spans="2:13" ht="13.5" thickBot="1" x14ac:dyDescent="0.25">
      <c r="B26" s="245"/>
      <c r="C26" s="246"/>
      <c r="D26" s="281"/>
      <c r="E26" s="282"/>
      <c r="F26" s="282"/>
      <c r="G26" s="282"/>
      <c r="H26" s="283"/>
    </row>
    <row r="27" spans="2:13" ht="13.5" thickBot="1" x14ac:dyDescent="0.25">
      <c r="B27" s="250"/>
      <c r="C27" s="251" t="s">
        <v>14</v>
      </c>
      <c r="D27" s="252"/>
      <c r="E27" s="253"/>
      <c r="F27" s="253"/>
      <c r="G27" s="254" t="s">
        <v>15</v>
      </c>
      <c r="H27" s="223">
        <f>SUM(H22:H26)</f>
        <v>0</v>
      </c>
    </row>
    <row r="28" spans="2:13" ht="13.5" thickBot="1" x14ac:dyDescent="0.25">
      <c r="B28" s="250"/>
      <c r="C28" s="246"/>
      <c r="D28" s="247"/>
      <c r="E28" s="248"/>
      <c r="F28" s="248"/>
      <c r="G28" s="248"/>
      <c r="H28" s="249"/>
    </row>
    <row r="29" spans="2:13" ht="13.5" thickBot="1" x14ac:dyDescent="0.25">
      <c r="B29" s="255"/>
      <c r="C29" s="231" t="s">
        <v>16</v>
      </c>
      <c r="D29" s="247"/>
      <c r="E29" s="248"/>
      <c r="F29" s="248"/>
      <c r="G29" s="248"/>
      <c r="H29" s="249"/>
    </row>
    <row r="30" spans="2:13" s="289" customFormat="1" x14ac:dyDescent="0.2">
      <c r="B30" s="284"/>
      <c r="C30" s="285"/>
      <c r="D30" s="286"/>
      <c r="E30" s="287"/>
      <c r="F30" s="287"/>
      <c r="G30" s="287"/>
      <c r="H30" s="288"/>
    </row>
    <row r="31" spans="2:13" s="289" customFormat="1" x14ac:dyDescent="0.2">
      <c r="B31" s="290"/>
      <c r="C31" s="290"/>
      <c r="D31" s="291"/>
      <c r="E31" s="292"/>
      <c r="F31" s="292"/>
      <c r="G31" s="274"/>
      <c r="H31" s="275"/>
    </row>
    <row r="32" spans="2:13" s="289" customFormat="1" x14ac:dyDescent="0.2">
      <c r="B32" s="290"/>
      <c r="C32" s="290"/>
      <c r="D32" s="291"/>
      <c r="E32" s="292"/>
      <c r="F32" s="292"/>
      <c r="G32" s="274"/>
      <c r="H32" s="275"/>
    </row>
    <row r="33" spans="2:10" s="289" customFormat="1" x14ac:dyDescent="0.2">
      <c r="B33" s="290"/>
      <c r="C33" s="290"/>
      <c r="D33" s="291"/>
      <c r="E33" s="292"/>
      <c r="F33" s="292"/>
      <c r="G33" s="292"/>
      <c r="H33" s="275"/>
    </row>
    <row r="34" spans="2:10" s="289" customFormat="1" x14ac:dyDescent="0.2">
      <c r="B34" s="290"/>
      <c r="C34" s="290"/>
      <c r="D34" s="291"/>
      <c r="E34" s="292"/>
      <c r="F34" s="292"/>
      <c r="G34" s="274"/>
      <c r="H34" s="275"/>
    </row>
    <row r="35" spans="2:10" s="289" customFormat="1" x14ac:dyDescent="0.2">
      <c r="B35" s="290"/>
      <c r="C35" s="290"/>
      <c r="D35" s="291"/>
      <c r="E35" s="292"/>
      <c r="F35" s="292"/>
      <c r="G35" s="274"/>
      <c r="H35" s="275"/>
    </row>
    <row r="36" spans="2:10" x14ac:dyDescent="0.2">
      <c r="B36" s="243"/>
      <c r="C36" s="243"/>
      <c r="D36" s="256"/>
      <c r="E36" s="244"/>
      <c r="F36" s="244"/>
      <c r="G36" s="244"/>
      <c r="H36" s="241"/>
    </row>
    <row r="37" spans="2:10" ht="13.5" thickBot="1" x14ac:dyDescent="0.25">
      <c r="B37" s="245"/>
      <c r="C37" s="246"/>
      <c r="D37" s="259"/>
      <c r="E37" s="260"/>
      <c r="F37" s="260"/>
      <c r="G37" s="240"/>
      <c r="H37" s="261"/>
      <c r="J37" s="242"/>
    </row>
    <row r="38" spans="2:10" ht="13.5" thickBot="1" x14ac:dyDescent="0.25">
      <c r="B38" s="250"/>
      <c r="C38" s="251" t="s">
        <v>17</v>
      </c>
      <c r="D38" s="252"/>
      <c r="E38" s="253"/>
      <c r="F38" s="253"/>
      <c r="G38" s="254" t="s">
        <v>15</v>
      </c>
      <c r="H38" s="223">
        <f>SUM(H30:H37)</f>
        <v>0</v>
      </c>
    </row>
    <row r="39" spans="2:10" ht="13.5" thickBot="1" x14ac:dyDescent="0.25">
      <c r="B39" s="250"/>
      <c r="C39" s="246"/>
      <c r="D39" s="247"/>
      <c r="E39" s="248"/>
      <c r="F39" s="248"/>
      <c r="G39" s="248"/>
      <c r="H39" s="249"/>
    </row>
    <row r="40" spans="2:10" ht="13.5" thickBot="1" x14ac:dyDescent="0.25">
      <c r="B40" s="255"/>
      <c r="C40" s="231" t="s">
        <v>18</v>
      </c>
      <c r="D40" s="247"/>
      <c r="E40" s="248"/>
      <c r="F40" s="248"/>
      <c r="G40" s="248"/>
      <c r="H40" s="249"/>
    </row>
    <row r="41" spans="2:10" ht="185.1" customHeight="1" x14ac:dyDescent="0.2">
      <c r="B41" s="345" t="str">
        <f>'ANAS 2015'!B21</f>
        <v>SIC.04.01.001.b</v>
      </c>
      <c r="C41" s="367"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68" t="str">
        <f>'ANAS 2015'!D21</f>
        <v xml:space="preserve">m </v>
      </c>
      <c r="E41" s="369">
        <v>360</v>
      </c>
      <c r="F41" s="369">
        <f>'ANAS 2015'!E21</f>
        <v>0.4</v>
      </c>
      <c r="G41" s="370">
        <f>E41/$G$15</f>
        <v>360</v>
      </c>
      <c r="H41" s="371">
        <f>G41*F41</f>
        <v>144</v>
      </c>
      <c r="J41" s="242"/>
    </row>
    <row r="42" spans="2:10" ht="77.25" thickBot="1" x14ac:dyDescent="0.25">
      <c r="B42" s="345" t="str">
        <f>'ANAS 2015'!B22</f>
        <v xml:space="preserve">SIC.04.01.005.a </v>
      </c>
      <c r="C42" s="367"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72" t="str">
        <f>'ANAS 2015'!D22</f>
        <v xml:space="preserve">m </v>
      </c>
      <c r="E42" s="373">
        <f>E41</f>
        <v>360</v>
      </c>
      <c r="F42" s="374">
        <f>'ANAS 2015'!E22</f>
        <v>1.8</v>
      </c>
      <c r="G42" s="375">
        <f>E42/$G$15</f>
        <v>360</v>
      </c>
      <c r="H42" s="376">
        <f>G42*F42</f>
        <v>648</v>
      </c>
      <c r="J42" s="242"/>
    </row>
    <row r="43" spans="2:10" ht="13.5" thickBot="1" x14ac:dyDescent="0.25">
      <c r="B43" s="250"/>
      <c r="C43" s="251" t="s">
        <v>22</v>
      </c>
      <c r="D43" s="252"/>
      <c r="E43" s="253"/>
      <c r="F43" s="253"/>
      <c r="G43" s="254" t="s">
        <v>15</v>
      </c>
      <c r="H43" s="223">
        <f>SUM(H41:H42)</f>
        <v>792</v>
      </c>
    </row>
    <row r="44" spans="2:10" ht="13.5" thickBot="1" x14ac:dyDescent="0.25">
      <c r="C44" s="262"/>
      <c r="D44" s="263"/>
      <c r="E44" s="264"/>
      <c r="F44" s="264"/>
      <c r="G44" s="265"/>
      <c r="H44" s="265"/>
    </row>
    <row r="45" spans="2:10" ht="13.5" thickBot="1" x14ac:dyDescent="0.25">
      <c r="C45" s="266"/>
      <c r="D45" s="266"/>
      <c r="E45" s="266"/>
      <c r="F45" s="266" t="s">
        <v>23</v>
      </c>
      <c r="G45" s="267" t="s">
        <v>15</v>
      </c>
      <c r="H45" s="223">
        <f>H43+H38+H27</f>
        <v>792</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5" orientation="portrait"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48"/>
  <sheetViews>
    <sheetView view="pageBreakPreview" zoomScale="85" zoomScaleNormal="85" zoomScaleSheetLayoutView="85" workbookViewId="0">
      <selection activeCell="C2" sqref="C2:F14"/>
    </sheetView>
  </sheetViews>
  <sheetFormatPr defaultRowHeight="12.75" x14ac:dyDescent="0.2"/>
  <cols>
    <col min="1" max="1" width="3.7109375" style="1" customWidth="1"/>
    <col min="2" max="2" width="15.7109375" style="136"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508" t="s">
        <v>192</v>
      </c>
      <c r="C2" s="510" t="s">
        <v>266</v>
      </c>
      <c r="D2" s="492"/>
      <c r="E2" s="492"/>
      <c r="F2" s="502"/>
      <c r="G2" s="365"/>
      <c r="H2" s="365"/>
    </row>
    <row r="3" spans="2:8" ht="15.75" customHeight="1" thickBot="1" x14ac:dyDescent="0.25">
      <c r="B3" s="509"/>
      <c r="C3" s="494"/>
      <c r="D3" s="495"/>
      <c r="E3" s="495"/>
      <c r="F3" s="503"/>
      <c r="G3" s="365"/>
      <c r="H3" s="365"/>
    </row>
    <row r="4" spans="2:8" ht="15.75" customHeight="1" x14ac:dyDescent="0.2">
      <c r="C4" s="494"/>
      <c r="D4" s="495"/>
      <c r="E4" s="495"/>
      <c r="F4" s="503"/>
      <c r="G4" s="365"/>
      <c r="H4" s="365"/>
    </row>
    <row r="5" spans="2:8" ht="15.75" customHeight="1" x14ac:dyDescent="0.2">
      <c r="C5" s="494"/>
      <c r="D5" s="495"/>
      <c r="E5" s="495"/>
      <c r="F5" s="503"/>
      <c r="G5" s="365"/>
      <c r="H5" s="365"/>
    </row>
    <row r="6" spans="2:8" ht="15.75" customHeight="1" x14ac:dyDescent="0.2">
      <c r="C6" s="494"/>
      <c r="D6" s="495"/>
      <c r="E6" s="495"/>
      <c r="F6" s="503"/>
      <c r="G6" s="365"/>
      <c r="H6" s="365"/>
    </row>
    <row r="7" spans="2:8" ht="15.75" customHeight="1" x14ac:dyDescent="0.2">
      <c r="C7" s="494"/>
      <c r="D7" s="495"/>
      <c r="E7" s="495"/>
      <c r="F7" s="503"/>
      <c r="G7" s="365"/>
      <c r="H7" s="365"/>
    </row>
    <row r="8" spans="2:8" ht="15.75" customHeight="1" x14ac:dyDescent="0.2">
      <c r="C8" s="494"/>
      <c r="D8" s="495"/>
      <c r="E8" s="495"/>
      <c r="F8" s="503"/>
      <c r="G8" s="365"/>
      <c r="H8" s="365"/>
    </row>
    <row r="9" spans="2:8" ht="15.75" customHeight="1" x14ac:dyDescent="0.2">
      <c r="C9" s="494"/>
      <c r="D9" s="495"/>
      <c r="E9" s="495"/>
      <c r="F9" s="503"/>
      <c r="G9" s="365"/>
      <c r="H9" s="365"/>
    </row>
    <row r="10" spans="2:8" ht="15.75" customHeight="1" x14ac:dyDescent="0.2">
      <c r="C10" s="494"/>
      <c r="D10" s="495"/>
      <c r="E10" s="495"/>
      <c r="F10" s="503"/>
      <c r="G10" s="365"/>
      <c r="H10" s="365"/>
    </row>
    <row r="11" spans="2:8" ht="15.75" customHeight="1" x14ac:dyDescent="0.2">
      <c r="C11" s="494"/>
      <c r="D11" s="495"/>
      <c r="E11" s="495"/>
      <c r="F11" s="503"/>
      <c r="G11" s="365"/>
      <c r="H11" s="365"/>
    </row>
    <row r="12" spans="2:8" ht="15.75" customHeight="1" x14ac:dyDescent="0.2">
      <c r="C12" s="494"/>
      <c r="D12" s="495"/>
      <c r="E12" s="495"/>
      <c r="F12" s="503"/>
      <c r="G12" s="365"/>
      <c r="H12" s="365"/>
    </row>
    <row r="13" spans="2:8" ht="15.75" customHeight="1" x14ac:dyDescent="0.2">
      <c r="C13" s="497"/>
      <c r="D13" s="498"/>
      <c r="E13" s="498"/>
      <c r="F13" s="504"/>
      <c r="G13" s="365"/>
      <c r="H13" s="365"/>
    </row>
    <row r="14" spans="2:8" ht="13.5" thickBot="1" x14ac:dyDescent="0.25"/>
    <row r="15" spans="2:8" s="6" customFormat="1" ht="13.5" thickBot="1" x14ac:dyDescent="0.25">
      <c r="B15" s="137"/>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8"/>
      <c r="C21" s="22" t="s">
        <v>13</v>
      </c>
      <c r="D21" s="23"/>
      <c r="E21" s="24"/>
      <c r="F21" s="24"/>
      <c r="G21" s="24"/>
      <c r="H21" s="26"/>
    </row>
    <row r="22" spans="2:13" s="29" customFormat="1" x14ac:dyDescent="0.2">
      <c r="B22" s="139"/>
      <c r="C22" s="27"/>
      <c r="D22" s="106"/>
      <c r="E22" s="71"/>
      <c r="F22" s="71"/>
      <c r="G22" s="78"/>
      <c r="H22" s="140"/>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41"/>
      <c r="C26" s="42"/>
      <c r="D26" s="117"/>
      <c r="E26" s="74"/>
      <c r="F26" s="74"/>
      <c r="G26" s="74"/>
      <c r="H26" s="142"/>
    </row>
    <row r="27" spans="2:13" ht="13.5" thickBot="1" x14ac:dyDescent="0.25">
      <c r="B27" s="143"/>
      <c r="C27" s="47" t="s">
        <v>14</v>
      </c>
      <c r="D27" s="48"/>
      <c r="E27" s="49"/>
      <c r="F27" s="49"/>
      <c r="G27" s="51" t="s">
        <v>15</v>
      </c>
      <c r="H27" s="10">
        <f>SUM(H22:H26)</f>
        <v>0</v>
      </c>
    </row>
    <row r="28" spans="2:13" ht="13.5" thickBot="1" x14ac:dyDescent="0.25">
      <c r="B28" s="143"/>
      <c r="C28" s="42"/>
      <c r="D28" s="43"/>
      <c r="E28" s="44"/>
      <c r="F28" s="44"/>
      <c r="G28" s="44"/>
      <c r="H28" s="46"/>
    </row>
    <row r="29" spans="2:13" ht="13.5" thickBot="1" x14ac:dyDescent="0.25">
      <c r="B29" s="144"/>
      <c r="C29" s="22" t="s">
        <v>16</v>
      </c>
      <c r="D29" s="43"/>
      <c r="E29" s="44"/>
      <c r="F29" s="44"/>
      <c r="G29" s="44"/>
      <c r="H29" s="46"/>
    </row>
    <row r="30" spans="2:13" s="91" customFormat="1" x14ac:dyDescent="0.2">
      <c r="B30" s="145"/>
      <c r="C30" s="90"/>
      <c r="D30" s="126"/>
      <c r="E30" s="75"/>
      <c r="F30" s="75"/>
      <c r="G30" s="75"/>
      <c r="H30" s="79"/>
    </row>
    <row r="31" spans="2:13" s="91" customFormat="1" x14ac:dyDescent="0.2">
      <c r="B31" s="146"/>
      <c r="C31" s="92"/>
      <c r="D31" s="147"/>
      <c r="E31" s="148"/>
      <c r="F31" s="148"/>
      <c r="G31" s="61"/>
      <c r="H31" s="62"/>
    </row>
    <row r="32" spans="2:13" s="91" customFormat="1" x14ac:dyDescent="0.2">
      <c r="B32" s="146"/>
      <c r="C32" s="92"/>
      <c r="D32" s="93"/>
      <c r="E32" s="60"/>
      <c r="F32" s="60"/>
      <c r="G32" s="61"/>
      <c r="H32" s="62"/>
    </row>
    <row r="33" spans="2:10" s="91" customFormat="1" x14ac:dyDescent="0.2">
      <c r="B33" s="146"/>
      <c r="C33" s="92"/>
      <c r="D33" s="93"/>
      <c r="E33" s="60"/>
      <c r="F33" s="60"/>
      <c r="G33" s="60"/>
      <c r="H33" s="62"/>
    </row>
    <row r="34" spans="2:10" s="91" customFormat="1" x14ac:dyDescent="0.2">
      <c r="B34" s="146"/>
      <c r="C34" s="92"/>
      <c r="D34" s="93"/>
      <c r="E34" s="60"/>
      <c r="F34" s="60"/>
      <c r="G34" s="61"/>
      <c r="H34" s="62"/>
    </row>
    <row r="35" spans="2:10" s="91" customFormat="1" x14ac:dyDescent="0.2">
      <c r="B35" s="146"/>
      <c r="C35" s="92"/>
      <c r="D35" s="93"/>
      <c r="E35" s="60"/>
      <c r="F35" s="60"/>
      <c r="G35" s="61"/>
      <c r="H35" s="62"/>
    </row>
    <row r="36" spans="2:10" x14ac:dyDescent="0.2">
      <c r="B36" s="63"/>
      <c r="C36" s="38"/>
      <c r="D36" s="117"/>
      <c r="E36" s="74"/>
      <c r="F36" s="74"/>
      <c r="G36" s="40"/>
      <c r="H36" s="142"/>
    </row>
    <row r="37" spans="2:10" ht="13.5" thickBot="1" x14ac:dyDescent="0.25">
      <c r="B37" s="141"/>
      <c r="C37" s="42"/>
      <c r="D37" s="82"/>
      <c r="E37" s="76"/>
      <c r="F37" s="76"/>
      <c r="G37" s="34"/>
      <c r="H37" s="83"/>
      <c r="J37" s="36"/>
    </row>
    <row r="38" spans="2:10" ht="13.5" thickBot="1" x14ac:dyDescent="0.25">
      <c r="B38" s="143"/>
      <c r="C38" s="47" t="s">
        <v>17</v>
      </c>
      <c r="D38" s="48"/>
      <c r="E38" s="49"/>
      <c r="F38" s="49"/>
      <c r="G38" s="51" t="s">
        <v>15</v>
      </c>
      <c r="H38" s="10">
        <f>SUM(H30:H37)</f>
        <v>0</v>
      </c>
    </row>
    <row r="39" spans="2:10" ht="13.5" thickBot="1" x14ac:dyDescent="0.25">
      <c r="B39" s="143"/>
      <c r="C39" s="42"/>
      <c r="D39" s="43"/>
      <c r="E39" s="44"/>
      <c r="F39" s="44"/>
      <c r="G39" s="44"/>
      <c r="H39" s="46"/>
    </row>
    <row r="40" spans="2:10" ht="13.5" thickBot="1" x14ac:dyDescent="0.25">
      <c r="B40" s="144"/>
      <c r="C40" s="22" t="s">
        <v>18</v>
      </c>
      <c r="D40" s="94"/>
      <c r="E40" s="57"/>
      <c r="F40" s="57"/>
      <c r="G40" s="57"/>
      <c r="H40" s="95"/>
    </row>
    <row r="41" spans="2:10" ht="165.75" x14ac:dyDescent="0.2">
      <c r="B41" s="345" t="str">
        <f>'ANAS 2015'!B18</f>
        <v xml:space="preserve">SIC.04.03.005 </v>
      </c>
      <c r="C41" s="345"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2" t="str">
        <f>'ANAS 2015'!D18</f>
        <v xml:space="preserve">cad </v>
      </c>
      <c r="E41" s="377">
        <f>'BSIC03.a-4C'!E48</f>
        <v>229</v>
      </c>
      <c r="F41" s="377">
        <f>'ANAS 2015'!E18</f>
        <v>0.4</v>
      </c>
      <c r="G41" s="378">
        <f t="shared" ref="G41:G45" si="0">E41/$G$15</f>
        <v>229</v>
      </c>
      <c r="H41" s="379">
        <f t="shared" ref="H41:H45" si="1">G41*F41</f>
        <v>91.600000000000009</v>
      </c>
      <c r="J41" s="36"/>
    </row>
    <row r="42" spans="2:10" ht="153" x14ac:dyDescent="0.2">
      <c r="B42" s="424" t="str">
        <f>'ANAS 2015'!B20</f>
        <v xml:space="preserve">SIC.04.04.001 </v>
      </c>
      <c r="C42" s="345"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48" t="str">
        <f>'ANAS 2015'!D20</f>
        <v xml:space="preserve">cad </v>
      </c>
      <c r="E42" s="380">
        <f>'BSIC03.a-4C'!E44</f>
        <v>23</v>
      </c>
      <c r="F42" s="381">
        <f>'ANAS 2015'!E20</f>
        <v>0.85</v>
      </c>
      <c r="G42" s="382">
        <f>E42/$G$15</f>
        <v>23</v>
      </c>
      <c r="H42" s="383">
        <f>G42*F42</f>
        <v>19.55</v>
      </c>
      <c r="J42" s="36"/>
    </row>
    <row r="43" spans="2:10" ht="153" x14ac:dyDescent="0.2">
      <c r="B43" s="424" t="str">
        <f>'ANAS 2015'!B19</f>
        <v xml:space="preserve">SIC.04.03.015 </v>
      </c>
      <c r="C43" s="345"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48" t="str">
        <f>'ANAS 2015'!D19</f>
        <v xml:space="preserve">cad </v>
      </c>
      <c r="E43" s="380">
        <f>'BSIC03.a-4C'!E49</f>
        <v>31</v>
      </c>
      <c r="F43" s="380">
        <f>'ANAS 2015'!E19</f>
        <v>0.25</v>
      </c>
      <c r="G43" s="382">
        <f>E43/$G$15</f>
        <v>31</v>
      </c>
      <c r="H43" s="383">
        <f>G43*F43</f>
        <v>7.75</v>
      </c>
      <c r="J43" s="36"/>
    </row>
    <row r="44" spans="2:10" ht="63.75" x14ac:dyDescent="0.2">
      <c r="B44" s="424" t="str">
        <f>'ANALISI DI MERCATO'!B3</f>
        <v>BSIC-AM001</v>
      </c>
      <c r="C44" s="345"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44" s="348" t="str">
        <f>'ANALISI DI MERCATO'!D3</f>
        <v>giorno</v>
      </c>
      <c r="E44" s="380">
        <f>'BSIC03.a-4C'!E50</f>
        <v>2</v>
      </c>
      <c r="F44" s="380">
        <f>'ANALISI DI MERCATO'!H3</f>
        <v>46.830839999999995</v>
      </c>
      <c r="G44" s="382">
        <f>E44/$G$15</f>
        <v>2</v>
      </c>
      <c r="H44" s="383">
        <f>G44*F44</f>
        <v>93.66167999999999</v>
      </c>
      <c r="J44" s="36"/>
    </row>
    <row r="45" spans="2:10" ht="26.25" thickBot="1" x14ac:dyDescent="0.25">
      <c r="B45" s="345" t="str">
        <f>'ANALISI DI MERCATO'!B5</f>
        <v>BSIC-AM003</v>
      </c>
      <c r="C45" s="345" t="str">
        <f>'ANALISI DI MERCATO'!C5</f>
        <v>Pannello 90x90 fondo nero - 8 fari a led diam. 200 certificato, compreso di Cavalletto verticale e batterie (durata 8 ore). Compenso giornaliero.</v>
      </c>
      <c r="D45" s="348" t="s">
        <v>21</v>
      </c>
      <c r="E45" s="380">
        <f>'BSIC03.a-4C'!E51</f>
        <v>2</v>
      </c>
      <c r="F45" s="380">
        <f>'ANALISI DI MERCATO'!H5</f>
        <v>37.774421333333336</v>
      </c>
      <c r="G45" s="360">
        <f t="shared" si="0"/>
        <v>2</v>
      </c>
      <c r="H45" s="361">
        <f t="shared" si="1"/>
        <v>75.548842666666673</v>
      </c>
      <c r="J45" s="36"/>
    </row>
    <row r="46" spans="2:10" ht="13.5" thickBot="1" x14ac:dyDescent="0.25">
      <c r="B46" s="143"/>
      <c r="C46" s="47" t="s">
        <v>22</v>
      </c>
      <c r="D46" s="48"/>
      <c r="E46" s="49"/>
      <c r="F46" s="49"/>
      <c r="G46" s="51" t="s">
        <v>15</v>
      </c>
      <c r="H46" s="10">
        <f>SUM(H41:H45)</f>
        <v>288.11052266666667</v>
      </c>
    </row>
    <row r="47" spans="2:10" ht="13.5" thickBot="1" x14ac:dyDescent="0.25">
      <c r="C47" s="64"/>
      <c r="D47" s="65"/>
      <c r="E47" s="66"/>
      <c r="F47" s="66"/>
      <c r="G47" s="67"/>
      <c r="H47" s="67"/>
    </row>
    <row r="48" spans="2:10" ht="13.5" thickBot="1" x14ac:dyDescent="0.25">
      <c r="C48" s="68"/>
      <c r="D48" s="68"/>
      <c r="E48" s="68"/>
      <c r="F48" s="68" t="s">
        <v>23</v>
      </c>
      <c r="G48" s="69" t="s">
        <v>31</v>
      </c>
      <c r="H48" s="10">
        <f>H46+H38+H27</f>
        <v>288.11052266666667</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56"/>
  <sheetViews>
    <sheetView view="pageBreakPreview" zoomScale="85" zoomScaleNormal="100" zoomScaleSheetLayoutView="85" workbookViewId="0">
      <selection activeCell="C2" sqref="C2:F14"/>
    </sheetView>
  </sheetViews>
  <sheetFormatPr defaultRowHeight="15" x14ac:dyDescent="0.25"/>
  <cols>
    <col min="1" max="1" width="3.7109375" style="1" customWidth="1"/>
    <col min="2" max="2" width="15.7109375" style="136" customWidth="1"/>
    <col min="3" max="3" width="80.7109375" style="1" customWidth="1"/>
    <col min="4" max="4" width="8.7109375" style="5" customWidth="1"/>
    <col min="5" max="5" width="8.7109375" style="101" customWidth="1"/>
    <col min="6" max="8" width="10.7109375" style="101"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508" t="s">
        <v>193</v>
      </c>
      <c r="C2" s="510" t="s">
        <v>267</v>
      </c>
      <c r="D2" s="492"/>
      <c r="E2" s="492"/>
      <c r="F2" s="502"/>
      <c r="G2" s="363"/>
      <c r="H2" s="364"/>
    </row>
    <row r="3" spans="2:8" ht="15.75" customHeight="1" thickBot="1" x14ac:dyDescent="0.25">
      <c r="B3" s="509"/>
      <c r="C3" s="494"/>
      <c r="D3" s="495"/>
      <c r="E3" s="495"/>
      <c r="F3" s="503"/>
      <c r="G3" s="365"/>
      <c r="H3" s="366"/>
    </row>
    <row r="4" spans="2:8" ht="15.75" customHeight="1" x14ac:dyDescent="0.2">
      <c r="C4" s="494"/>
      <c r="D4" s="495"/>
      <c r="E4" s="495"/>
      <c r="F4" s="503"/>
      <c r="G4" s="365"/>
      <c r="H4" s="366"/>
    </row>
    <row r="5" spans="2:8" ht="15.75" customHeight="1" x14ac:dyDescent="0.2">
      <c r="C5" s="494"/>
      <c r="D5" s="495"/>
      <c r="E5" s="495"/>
      <c r="F5" s="503"/>
      <c r="G5" s="365"/>
      <c r="H5" s="366"/>
    </row>
    <row r="6" spans="2:8" ht="15.75" customHeight="1" x14ac:dyDescent="0.2">
      <c r="C6" s="494"/>
      <c r="D6" s="495"/>
      <c r="E6" s="495"/>
      <c r="F6" s="503"/>
      <c r="G6" s="365"/>
      <c r="H6" s="366"/>
    </row>
    <row r="7" spans="2:8" ht="15.75" customHeight="1" x14ac:dyDescent="0.2">
      <c r="C7" s="494"/>
      <c r="D7" s="495"/>
      <c r="E7" s="495"/>
      <c r="F7" s="503"/>
      <c r="G7" s="365"/>
      <c r="H7" s="366"/>
    </row>
    <row r="8" spans="2:8" ht="15.75" customHeight="1" x14ac:dyDescent="0.2">
      <c r="C8" s="494"/>
      <c r="D8" s="495"/>
      <c r="E8" s="495"/>
      <c r="F8" s="503"/>
      <c r="G8" s="365"/>
      <c r="H8" s="366"/>
    </row>
    <row r="9" spans="2:8" ht="15.75" customHeight="1" x14ac:dyDescent="0.2">
      <c r="C9" s="494"/>
      <c r="D9" s="495"/>
      <c r="E9" s="495"/>
      <c r="F9" s="503"/>
      <c r="G9" s="365"/>
      <c r="H9" s="366"/>
    </row>
    <row r="10" spans="2:8" ht="15.75" customHeight="1" x14ac:dyDescent="0.2">
      <c r="C10" s="494"/>
      <c r="D10" s="495"/>
      <c r="E10" s="495"/>
      <c r="F10" s="503"/>
      <c r="G10" s="365"/>
      <c r="H10" s="366"/>
    </row>
    <row r="11" spans="2:8" ht="15.75" customHeight="1" x14ac:dyDescent="0.2">
      <c r="C11" s="494"/>
      <c r="D11" s="495"/>
      <c r="E11" s="495"/>
      <c r="F11" s="503"/>
      <c r="G11" s="365"/>
      <c r="H11" s="366"/>
    </row>
    <row r="12" spans="2:8" ht="15.75" customHeight="1" x14ac:dyDescent="0.2">
      <c r="C12" s="494"/>
      <c r="D12" s="495"/>
      <c r="E12" s="495"/>
      <c r="F12" s="503"/>
      <c r="G12" s="365"/>
      <c r="H12" s="366"/>
    </row>
    <row r="13" spans="2:8" ht="15.75" customHeight="1" x14ac:dyDescent="0.2">
      <c r="C13" s="497"/>
      <c r="D13" s="498"/>
      <c r="E13" s="498"/>
      <c r="F13" s="498"/>
      <c r="G13" s="365"/>
      <c r="H13" s="365"/>
    </row>
    <row r="14" spans="2:8" ht="15.75" thickBot="1" x14ac:dyDescent="0.3"/>
    <row r="15" spans="2:8" s="6" customFormat="1" ht="13.5" thickBot="1" x14ac:dyDescent="0.25">
      <c r="B15" s="137"/>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3" t="s">
        <v>9</v>
      </c>
      <c r="C20" s="18"/>
      <c r="D20" s="18"/>
      <c r="E20" s="19"/>
      <c r="F20" s="19"/>
      <c r="G20" s="19"/>
      <c r="H20" s="19"/>
    </row>
    <row r="21" spans="2:13" s="16" customFormat="1" ht="13.5" thickBot="1" x14ac:dyDescent="0.25">
      <c r="B21" s="149"/>
      <c r="C21" s="22" t="s">
        <v>13</v>
      </c>
      <c r="D21" s="23"/>
      <c r="E21" s="24"/>
      <c r="F21" s="24"/>
      <c r="G21" s="24"/>
      <c r="H21" s="26"/>
    </row>
    <row r="22" spans="2:13" s="29" customFormat="1" x14ac:dyDescent="0.25">
      <c r="B22" s="58"/>
      <c r="C22" s="27"/>
      <c r="D22" s="106"/>
      <c r="E22" s="71"/>
      <c r="F22" s="71"/>
      <c r="G22" s="107"/>
      <c r="H22" s="108"/>
    </row>
    <row r="23" spans="2:13" s="29" customFormat="1" ht="51" x14ac:dyDescent="0.2">
      <c r="B23" s="345" t="str">
        <f>'ANAS 2015'!B24</f>
        <v>L.01.001.b</v>
      </c>
      <c r="C23" s="345" t="str">
        <f>'ANAS 2015'!C24</f>
        <v>NOLO DI AUTOCARRO PER LAVORO DIURNO
funzionante compreso conducente, carburante e lubrificante per prestazioni di lavoro diurno
Per ogni ora di lavoro.
DELLA PORTATA FINO DA QL 41 A 60QL</v>
      </c>
      <c r="D23" s="392" t="str">
        <f>'ANAS 2015'!D24</f>
        <v>h</v>
      </c>
      <c r="E23" s="377">
        <v>4</v>
      </c>
      <c r="F23" s="358">
        <f>'ANAS 2015'!E24</f>
        <v>75.648979999999995</v>
      </c>
      <c r="G23" s="393">
        <f>E23/$G$15</f>
        <v>4</v>
      </c>
      <c r="H23" s="394">
        <f>G23*F23</f>
        <v>302.59591999999998</v>
      </c>
      <c r="I23" s="385"/>
      <c r="J23" s="36"/>
      <c r="K23" s="16"/>
      <c r="L23" s="37"/>
      <c r="M23" s="37"/>
    </row>
    <row r="24" spans="2:13" ht="13.5" thickBot="1" x14ac:dyDescent="0.25">
      <c r="B24" s="425"/>
      <c r="C24" s="386"/>
      <c r="D24" s="387"/>
      <c r="E24" s="395"/>
      <c r="F24" s="395"/>
      <c r="G24" s="395"/>
      <c r="H24" s="396"/>
    </row>
    <row r="25" spans="2:13" ht="13.5" thickBot="1" x14ac:dyDescent="0.25">
      <c r="B25" s="426"/>
      <c r="C25" s="47" t="s">
        <v>14</v>
      </c>
      <c r="D25" s="388"/>
      <c r="E25" s="397"/>
      <c r="F25" s="397"/>
      <c r="G25" s="51" t="s">
        <v>15</v>
      </c>
      <c r="H25" s="10">
        <f>SUM(H22:H24)</f>
        <v>302.59591999999998</v>
      </c>
    </row>
    <row r="26" spans="2:13" ht="13.5" thickBot="1" x14ac:dyDescent="0.25">
      <c r="B26" s="426"/>
      <c r="C26" s="386"/>
      <c r="D26" s="389"/>
      <c r="E26" s="398"/>
      <c r="F26" s="398"/>
      <c r="G26" s="398"/>
      <c r="H26" s="399"/>
    </row>
    <row r="27" spans="2:13" ht="13.5" thickBot="1" x14ac:dyDescent="0.25">
      <c r="B27" s="427"/>
      <c r="C27" s="22" t="s">
        <v>16</v>
      </c>
      <c r="D27" s="389"/>
      <c r="E27" s="398"/>
      <c r="F27" s="398"/>
      <c r="G27" s="398"/>
      <c r="H27" s="399"/>
    </row>
    <row r="28" spans="2:13" ht="12.75" x14ac:dyDescent="0.2">
      <c r="B28" s="428"/>
      <c r="C28" s="401"/>
      <c r="D28" s="402"/>
      <c r="E28" s="403"/>
      <c r="F28" s="403"/>
      <c r="G28" s="403"/>
      <c r="H28" s="404"/>
    </row>
    <row r="29" spans="2:13" ht="12.75" x14ac:dyDescent="0.2">
      <c r="B29" s="424"/>
      <c r="C29" s="390" t="s">
        <v>257</v>
      </c>
      <c r="D29" s="352"/>
      <c r="E29" s="381"/>
      <c r="F29" s="381"/>
      <c r="G29" s="381"/>
      <c r="H29" s="400"/>
    </row>
    <row r="30" spans="2:13" ht="12.75" x14ac:dyDescent="0.2">
      <c r="B30" s="345" t="str">
        <f>'ANAS 2015'!B23</f>
        <v>CE.1.05</v>
      </c>
      <c r="C30" s="391" t="str">
        <f>'ANAS 2015'!C23</f>
        <v>Guardiania (turni 8 ore)</v>
      </c>
      <c r="D30" s="352" t="str">
        <f>'ANAS 2015'!D23</f>
        <v>h</v>
      </c>
      <c r="E30" s="381">
        <f>2*2</f>
        <v>4</v>
      </c>
      <c r="F30" s="380">
        <f>'ANAS 2015'!E23</f>
        <v>23.480270000000001</v>
      </c>
      <c r="G30" s="393">
        <f>E30/$G$15</f>
        <v>4</v>
      </c>
      <c r="H30" s="394">
        <f>G30*F30</f>
        <v>93.921080000000003</v>
      </c>
    </row>
    <row r="31" spans="2:13" ht="12.75" x14ac:dyDescent="0.2">
      <c r="B31" s="345"/>
      <c r="C31" s="391"/>
      <c r="D31" s="348"/>
      <c r="E31" s="380"/>
      <c r="F31" s="380"/>
      <c r="G31" s="393"/>
      <c r="H31" s="394"/>
    </row>
    <row r="32" spans="2:13" ht="12.75" x14ac:dyDescent="0.2">
      <c r="B32" s="345"/>
      <c r="C32" s="391" t="s">
        <v>258</v>
      </c>
      <c r="D32" s="348"/>
      <c r="E32" s="380"/>
      <c r="F32" s="358"/>
      <c r="G32" s="380"/>
      <c r="H32" s="394"/>
    </row>
    <row r="33" spans="2:10" ht="12.75" x14ac:dyDescent="0.2">
      <c r="B33" s="345" t="str">
        <f>'ANAS 2015'!B23</f>
        <v>CE.1.05</v>
      </c>
      <c r="C33" s="391" t="str">
        <f>'ANAS 2015'!C23</f>
        <v>Guardiania (turni 8 ore)</v>
      </c>
      <c r="D33" s="348" t="str">
        <f>'ANAS 2015'!D23</f>
        <v>h</v>
      </c>
      <c r="E33" s="380">
        <f>2*2</f>
        <v>4</v>
      </c>
      <c r="F33" s="380">
        <f>'ANAS 2015'!E23</f>
        <v>23.480270000000001</v>
      </c>
      <c r="G33" s="393">
        <f>E33/$G$15</f>
        <v>4</v>
      </c>
      <c r="H33" s="394">
        <f>G33*F33</f>
        <v>93.921080000000003</v>
      </c>
    </row>
    <row r="34" spans="2:10" ht="15.75" thickBot="1" x14ac:dyDescent="0.3">
      <c r="B34" s="150"/>
      <c r="C34" s="42"/>
      <c r="D34" s="82"/>
      <c r="E34" s="131"/>
      <c r="F34" s="131"/>
      <c r="G34" s="113"/>
      <c r="H34" s="132"/>
      <c r="J34" s="36"/>
    </row>
    <row r="35" spans="2:10" ht="15.75" thickBot="1" x14ac:dyDescent="0.3">
      <c r="B35" s="151"/>
      <c r="C35" s="47" t="s">
        <v>17</v>
      </c>
      <c r="D35" s="48"/>
      <c r="E35" s="121"/>
      <c r="F35" s="121"/>
      <c r="G35" s="51" t="s">
        <v>15</v>
      </c>
      <c r="H35" s="10">
        <f>SUM(H29:H34)</f>
        <v>187.84216000000001</v>
      </c>
    </row>
    <row r="36" spans="2:10" ht="15.75" thickBot="1" x14ac:dyDescent="0.3">
      <c r="B36" s="151"/>
      <c r="C36" s="42"/>
      <c r="D36" s="43"/>
      <c r="E36" s="122"/>
      <c r="F36" s="122"/>
      <c r="G36" s="122"/>
      <c r="H36" s="123"/>
    </row>
    <row r="37" spans="2:10" ht="15.75" thickBot="1" x14ac:dyDescent="0.3">
      <c r="B37" s="152"/>
      <c r="C37" s="22" t="s">
        <v>18</v>
      </c>
      <c r="D37" s="43"/>
      <c r="E37" s="122"/>
      <c r="F37" s="122"/>
      <c r="G37" s="153"/>
      <c r="H37" s="123"/>
    </row>
    <row r="38" spans="2:10" x14ac:dyDescent="0.25">
      <c r="B38" s="58"/>
      <c r="C38" s="154"/>
      <c r="D38" s="77"/>
      <c r="E38" s="107"/>
      <c r="F38" s="107"/>
      <c r="G38" s="155">
        <f>E38/$G$15</f>
        <v>0</v>
      </c>
      <c r="H38" s="108">
        <f>G38*F38</f>
        <v>0</v>
      </c>
      <c r="J38" s="36"/>
    </row>
    <row r="39" spans="2:10" x14ac:dyDescent="0.25">
      <c r="B39" s="30"/>
      <c r="C39" s="38"/>
      <c r="D39" s="54"/>
      <c r="E39" s="115"/>
      <c r="F39" s="115"/>
      <c r="G39" s="113"/>
      <c r="H39" s="114"/>
      <c r="J39" s="36"/>
    </row>
    <row r="40" spans="2:10" x14ac:dyDescent="0.25">
      <c r="B40" s="30"/>
      <c r="C40" s="38"/>
      <c r="D40" s="54"/>
      <c r="E40" s="115"/>
      <c r="F40" s="115"/>
      <c r="G40" s="113"/>
      <c r="H40" s="114"/>
      <c r="J40" s="36"/>
    </row>
    <row r="41" spans="2:10" x14ac:dyDescent="0.25">
      <c r="B41" s="30"/>
      <c r="C41" s="38"/>
      <c r="D41" s="54"/>
      <c r="E41" s="115"/>
      <c r="F41" s="115"/>
      <c r="G41" s="113"/>
      <c r="H41" s="114"/>
      <c r="J41" s="36"/>
    </row>
    <row r="42" spans="2:10" x14ac:dyDescent="0.25">
      <c r="B42" s="30"/>
      <c r="C42" s="38"/>
      <c r="D42" s="54"/>
      <c r="E42" s="115"/>
      <c r="F42" s="115"/>
      <c r="G42" s="113"/>
      <c r="H42" s="114"/>
      <c r="J42" s="36"/>
    </row>
    <row r="43" spans="2:10" x14ac:dyDescent="0.25">
      <c r="B43" s="30"/>
      <c r="C43" s="38"/>
      <c r="D43" s="54"/>
      <c r="E43" s="115"/>
      <c r="F43" s="115"/>
      <c r="G43" s="113"/>
      <c r="H43" s="114"/>
      <c r="J43" s="36"/>
    </row>
    <row r="44" spans="2:10" x14ac:dyDescent="0.25">
      <c r="B44" s="30"/>
      <c r="C44" s="38"/>
      <c r="D44" s="54"/>
      <c r="E44" s="115"/>
      <c r="F44" s="115"/>
      <c r="G44" s="113"/>
      <c r="H44" s="114"/>
      <c r="J44" s="36"/>
    </row>
    <row r="45" spans="2:10" x14ac:dyDescent="0.25">
      <c r="B45" s="30"/>
      <c r="C45" s="38"/>
      <c r="D45" s="54"/>
      <c r="E45" s="115"/>
      <c r="F45" s="115"/>
      <c r="G45" s="113"/>
      <c r="H45" s="114"/>
      <c r="J45" s="36"/>
    </row>
    <row r="46" spans="2:10" x14ac:dyDescent="0.25">
      <c r="B46" s="30"/>
      <c r="C46" s="38"/>
      <c r="D46" s="54"/>
      <c r="E46" s="115"/>
      <c r="F46" s="115"/>
      <c r="G46" s="113"/>
      <c r="H46" s="114"/>
      <c r="J46" s="36"/>
    </row>
    <row r="47" spans="2:10" x14ac:dyDescent="0.25">
      <c r="B47" s="30"/>
      <c r="C47" s="38"/>
      <c r="D47" s="54"/>
      <c r="E47" s="115"/>
      <c r="F47" s="115"/>
      <c r="G47" s="113"/>
      <c r="H47" s="114"/>
      <c r="J47" s="36"/>
    </row>
    <row r="48" spans="2:10" x14ac:dyDescent="0.25">
      <c r="B48" s="30"/>
      <c r="C48" s="38"/>
      <c r="D48" s="54"/>
      <c r="E48" s="115"/>
      <c r="F48" s="115"/>
      <c r="G48" s="113"/>
      <c r="H48" s="114"/>
      <c r="J48" s="36"/>
    </row>
    <row r="49" spans="2:10" ht="15.75" thickBot="1" x14ac:dyDescent="0.3">
      <c r="B49" s="30"/>
      <c r="C49" s="38"/>
      <c r="D49" s="54"/>
      <c r="E49" s="115"/>
      <c r="F49" s="115"/>
      <c r="G49" s="113"/>
      <c r="H49" s="114"/>
      <c r="J49" s="36"/>
    </row>
    <row r="50" spans="2:10" ht="15.75" thickBot="1" x14ac:dyDescent="0.3">
      <c r="B50" s="293"/>
      <c r="C50" s="96" t="s">
        <v>255</v>
      </c>
      <c r="D50" s="54"/>
      <c r="E50" s="115"/>
      <c r="F50" s="115"/>
      <c r="G50" s="113"/>
      <c r="H50" s="114"/>
      <c r="J50" s="36"/>
    </row>
    <row r="51" spans="2:10" ht="51" x14ac:dyDescent="0.25">
      <c r="B51" s="98"/>
      <c r="C51" s="345" t="s">
        <v>256</v>
      </c>
      <c r="D51" s="54"/>
      <c r="E51" s="115"/>
      <c r="F51" s="115"/>
      <c r="G51" s="113"/>
      <c r="H51" s="114"/>
      <c r="J51" s="36"/>
    </row>
    <row r="52" spans="2:10" ht="15.75" thickBot="1" x14ac:dyDescent="0.3">
      <c r="B52" s="150"/>
      <c r="C52" s="81"/>
      <c r="D52" s="82"/>
      <c r="E52" s="131"/>
      <c r="F52" s="131"/>
      <c r="G52" s="131"/>
      <c r="H52" s="132"/>
    </row>
    <row r="53" spans="2:10" ht="15.75" thickBot="1" x14ac:dyDescent="0.3">
      <c r="B53" s="151"/>
      <c r="C53" s="47" t="s">
        <v>22</v>
      </c>
      <c r="D53" s="48"/>
      <c r="E53" s="121"/>
      <c r="F53" s="121"/>
      <c r="G53" s="51" t="s">
        <v>15</v>
      </c>
      <c r="H53" s="10">
        <f>SUM(H38:H52)</f>
        <v>0</v>
      </c>
    </row>
    <row r="54" spans="2:10" ht="15.75" thickBot="1" x14ac:dyDescent="0.3">
      <c r="B54" s="156"/>
      <c r="C54" s="64"/>
      <c r="D54" s="65"/>
      <c r="E54" s="133"/>
      <c r="F54" s="133"/>
      <c r="G54" s="134"/>
      <c r="H54" s="134"/>
    </row>
    <row r="55" spans="2:10" ht="13.5" thickBot="1" x14ac:dyDescent="0.25">
      <c r="B55" s="156"/>
      <c r="C55" s="68"/>
      <c r="D55" s="68"/>
      <c r="E55" s="68"/>
      <c r="F55" s="68" t="s">
        <v>23</v>
      </c>
      <c r="G55" s="69" t="s">
        <v>15</v>
      </c>
      <c r="H55" s="10">
        <f>H53+H35+H25</f>
        <v>490.43808000000001</v>
      </c>
    </row>
    <row r="56" spans="2:10" x14ac:dyDescent="0.25">
      <c r="B56" s="156"/>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B1:L60"/>
  <sheetViews>
    <sheetView view="pageBreakPreview" zoomScale="70" zoomScaleNormal="85" zoomScaleSheetLayoutView="70" zoomScalePageLayoutView="70" workbookViewId="0">
      <selection activeCell="P33" sqref="P33"/>
    </sheetView>
  </sheetViews>
  <sheetFormatPr defaultRowHeight="15" x14ac:dyDescent="0.25"/>
  <cols>
    <col min="1" max="1" width="3.7109375" style="1" customWidth="1"/>
    <col min="2" max="2" width="15.7109375" style="100" customWidth="1"/>
    <col min="3" max="3" width="80.7109375" style="1" customWidth="1"/>
    <col min="4" max="4" width="8.7109375" style="5" customWidth="1"/>
    <col min="5" max="5" width="10.28515625" style="101" customWidth="1"/>
    <col min="6" max="10" width="10.7109375" style="101" customWidth="1"/>
    <col min="11" max="11" width="3.7109375" style="1" customWidth="1"/>
    <col min="12" max="246" width="9.140625" style="1"/>
    <col min="247" max="247" width="13.7109375" style="1" customWidth="1"/>
    <col min="248" max="248" width="42.7109375" style="1" bestFit="1" customWidth="1"/>
    <col min="249" max="250" width="8.7109375" style="1" customWidth="1"/>
    <col min="251" max="255" width="10.7109375" style="1" customWidth="1"/>
    <col min="256" max="256" width="3.7109375" style="1" customWidth="1"/>
    <col min="257" max="502" width="9.140625" style="1"/>
    <col min="503" max="503" width="13.7109375" style="1" customWidth="1"/>
    <col min="504" max="504" width="42.7109375" style="1" bestFit="1" customWidth="1"/>
    <col min="505" max="506" width="8.7109375" style="1" customWidth="1"/>
    <col min="507" max="511" width="10.7109375" style="1" customWidth="1"/>
    <col min="512" max="512" width="3.7109375" style="1" customWidth="1"/>
    <col min="513" max="758" width="9.140625" style="1"/>
    <col min="759" max="759" width="13.7109375" style="1" customWidth="1"/>
    <col min="760" max="760" width="42.7109375" style="1" bestFit="1" customWidth="1"/>
    <col min="761" max="762" width="8.7109375" style="1" customWidth="1"/>
    <col min="763" max="767" width="10.7109375" style="1" customWidth="1"/>
    <col min="768" max="768" width="3.7109375" style="1" customWidth="1"/>
    <col min="769" max="1014" width="9.140625" style="1"/>
    <col min="1015" max="1015" width="13.7109375" style="1" customWidth="1"/>
    <col min="1016" max="1016" width="42.7109375" style="1" bestFit="1" customWidth="1"/>
    <col min="1017" max="1018" width="8.7109375" style="1" customWidth="1"/>
    <col min="1019" max="1023" width="10.7109375" style="1" customWidth="1"/>
    <col min="1024" max="1024" width="3.7109375" style="1" customWidth="1"/>
    <col min="1025" max="1270" width="9.140625" style="1"/>
    <col min="1271" max="1271" width="13.7109375" style="1" customWidth="1"/>
    <col min="1272" max="1272" width="42.7109375" style="1" bestFit="1" customWidth="1"/>
    <col min="1273" max="1274" width="8.7109375" style="1" customWidth="1"/>
    <col min="1275" max="1279" width="10.7109375" style="1" customWidth="1"/>
    <col min="1280" max="1280" width="3.7109375" style="1" customWidth="1"/>
    <col min="1281" max="1526" width="9.140625" style="1"/>
    <col min="1527" max="1527" width="13.7109375" style="1" customWidth="1"/>
    <col min="1528" max="1528" width="42.7109375" style="1" bestFit="1" customWidth="1"/>
    <col min="1529" max="1530" width="8.7109375" style="1" customWidth="1"/>
    <col min="1531" max="1535" width="10.7109375" style="1" customWidth="1"/>
    <col min="1536" max="1536" width="3.7109375" style="1" customWidth="1"/>
    <col min="1537" max="1782" width="9.140625" style="1"/>
    <col min="1783" max="1783" width="13.7109375" style="1" customWidth="1"/>
    <col min="1784" max="1784" width="42.7109375" style="1" bestFit="1" customWidth="1"/>
    <col min="1785" max="1786" width="8.7109375" style="1" customWidth="1"/>
    <col min="1787" max="1791" width="10.7109375" style="1" customWidth="1"/>
    <col min="1792" max="1792" width="3.7109375" style="1" customWidth="1"/>
    <col min="1793" max="2038" width="9.140625" style="1"/>
    <col min="2039" max="2039" width="13.7109375" style="1" customWidth="1"/>
    <col min="2040" max="2040" width="42.7109375" style="1" bestFit="1" customWidth="1"/>
    <col min="2041" max="2042" width="8.7109375" style="1" customWidth="1"/>
    <col min="2043" max="2047" width="10.7109375" style="1" customWidth="1"/>
    <col min="2048" max="2048" width="3.7109375" style="1" customWidth="1"/>
    <col min="2049" max="2294" width="9.140625" style="1"/>
    <col min="2295" max="2295" width="13.7109375" style="1" customWidth="1"/>
    <col min="2296" max="2296" width="42.7109375" style="1" bestFit="1" customWidth="1"/>
    <col min="2297" max="2298" width="8.7109375" style="1" customWidth="1"/>
    <col min="2299" max="2303" width="10.7109375" style="1" customWidth="1"/>
    <col min="2304" max="2304" width="3.7109375" style="1" customWidth="1"/>
    <col min="2305" max="2550" width="9.140625" style="1"/>
    <col min="2551" max="2551" width="13.7109375" style="1" customWidth="1"/>
    <col min="2552" max="2552" width="42.7109375" style="1" bestFit="1" customWidth="1"/>
    <col min="2553" max="2554" width="8.7109375" style="1" customWidth="1"/>
    <col min="2555" max="2559" width="10.7109375" style="1" customWidth="1"/>
    <col min="2560" max="2560" width="3.7109375" style="1" customWidth="1"/>
    <col min="2561" max="2806" width="9.140625" style="1"/>
    <col min="2807" max="2807" width="13.7109375" style="1" customWidth="1"/>
    <col min="2808" max="2808" width="42.7109375" style="1" bestFit="1" customWidth="1"/>
    <col min="2809" max="2810" width="8.7109375" style="1" customWidth="1"/>
    <col min="2811" max="2815" width="10.7109375" style="1" customWidth="1"/>
    <col min="2816" max="2816" width="3.7109375" style="1" customWidth="1"/>
    <col min="2817" max="3062" width="9.140625" style="1"/>
    <col min="3063" max="3063" width="13.7109375" style="1" customWidth="1"/>
    <col min="3064" max="3064" width="42.7109375" style="1" bestFit="1" customWidth="1"/>
    <col min="3065" max="3066" width="8.7109375" style="1" customWidth="1"/>
    <col min="3067" max="3071" width="10.7109375" style="1" customWidth="1"/>
    <col min="3072" max="3072" width="3.7109375" style="1" customWidth="1"/>
    <col min="3073" max="3318" width="9.140625" style="1"/>
    <col min="3319" max="3319" width="13.7109375" style="1" customWidth="1"/>
    <col min="3320" max="3320" width="42.7109375" style="1" bestFit="1" customWidth="1"/>
    <col min="3321" max="3322" width="8.7109375" style="1" customWidth="1"/>
    <col min="3323" max="3327" width="10.7109375" style="1" customWidth="1"/>
    <col min="3328" max="3328" width="3.7109375" style="1" customWidth="1"/>
    <col min="3329" max="3574" width="9.140625" style="1"/>
    <col min="3575" max="3575" width="13.7109375" style="1" customWidth="1"/>
    <col min="3576" max="3576" width="42.7109375" style="1" bestFit="1" customWidth="1"/>
    <col min="3577" max="3578" width="8.7109375" style="1" customWidth="1"/>
    <col min="3579" max="3583" width="10.7109375" style="1" customWidth="1"/>
    <col min="3584" max="3584" width="3.7109375" style="1" customWidth="1"/>
    <col min="3585" max="3830" width="9.140625" style="1"/>
    <col min="3831" max="3831" width="13.7109375" style="1" customWidth="1"/>
    <col min="3832" max="3832" width="42.7109375" style="1" bestFit="1" customWidth="1"/>
    <col min="3833" max="3834" width="8.7109375" style="1" customWidth="1"/>
    <col min="3835" max="3839" width="10.7109375" style="1" customWidth="1"/>
    <col min="3840" max="3840" width="3.7109375" style="1" customWidth="1"/>
    <col min="3841" max="4086" width="9.140625" style="1"/>
    <col min="4087" max="4087" width="13.7109375" style="1" customWidth="1"/>
    <col min="4088" max="4088" width="42.7109375" style="1" bestFit="1" customWidth="1"/>
    <col min="4089" max="4090" width="8.7109375" style="1" customWidth="1"/>
    <col min="4091" max="4095" width="10.7109375" style="1" customWidth="1"/>
    <col min="4096" max="4096" width="3.7109375" style="1" customWidth="1"/>
    <col min="4097" max="4342" width="9.140625" style="1"/>
    <col min="4343" max="4343" width="13.7109375" style="1" customWidth="1"/>
    <col min="4344" max="4344" width="42.7109375" style="1" bestFit="1" customWidth="1"/>
    <col min="4345" max="4346" width="8.7109375" style="1" customWidth="1"/>
    <col min="4347" max="4351" width="10.7109375" style="1" customWidth="1"/>
    <col min="4352" max="4352" width="3.7109375" style="1" customWidth="1"/>
    <col min="4353" max="4598" width="9.140625" style="1"/>
    <col min="4599" max="4599" width="13.7109375" style="1" customWidth="1"/>
    <col min="4600" max="4600" width="42.7109375" style="1" bestFit="1" customWidth="1"/>
    <col min="4601" max="4602" width="8.7109375" style="1" customWidth="1"/>
    <col min="4603" max="4607" width="10.7109375" style="1" customWidth="1"/>
    <col min="4608" max="4608" width="3.7109375" style="1" customWidth="1"/>
    <col min="4609" max="4854" width="9.140625" style="1"/>
    <col min="4855" max="4855" width="13.7109375" style="1" customWidth="1"/>
    <col min="4856" max="4856" width="42.7109375" style="1" bestFit="1" customWidth="1"/>
    <col min="4857" max="4858" width="8.7109375" style="1" customWidth="1"/>
    <col min="4859" max="4863" width="10.7109375" style="1" customWidth="1"/>
    <col min="4864" max="4864" width="3.7109375" style="1" customWidth="1"/>
    <col min="4865" max="5110" width="9.140625" style="1"/>
    <col min="5111" max="5111" width="13.7109375" style="1" customWidth="1"/>
    <col min="5112" max="5112" width="42.7109375" style="1" bestFit="1" customWidth="1"/>
    <col min="5113" max="5114" width="8.7109375" style="1" customWidth="1"/>
    <col min="5115" max="5119" width="10.7109375" style="1" customWidth="1"/>
    <col min="5120" max="5120" width="3.7109375" style="1" customWidth="1"/>
    <col min="5121" max="5366" width="9.140625" style="1"/>
    <col min="5367" max="5367" width="13.7109375" style="1" customWidth="1"/>
    <col min="5368" max="5368" width="42.7109375" style="1" bestFit="1" customWidth="1"/>
    <col min="5369" max="5370" width="8.7109375" style="1" customWidth="1"/>
    <col min="5371" max="5375" width="10.7109375" style="1" customWidth="1"/>
    <col min="5376" max="5376" width="3.7109375" style="1" customWidth="1"/>
    <col min="5377" max="5622" width="9.140625" style="1"/>
    <col min="5623" max="5623" width="13.7109375" style="1" customWidth="1"/>
    <col min="5624" max="5624" width="42.7109375" style="1" bestFit="1" customWidth="1"/>
    <col min="5625" max="5626" width="8.7109375" style="1" customWidth="1"/>
    <col min="5627" max="5631" width="10.7109375" style="1" customWidth="1"/>
    <col min="5632" max="5632" width="3.7109375" style="1" customWidth="1"/>
    <col min="5633" max="5878" width="9.140625" style="1"/>
    <col min="5879" max="5879" width="13.7109375" style="1" customWidth="1"/>
    <col min="5880" max="5880" width="42.7109375" style="1" bestFit="1" customWidth="1"/>
    <col min="5881" max="5882" width="8.7109375" style="1" customWidth="1"/>
    <col min="5883" max="5887" width="10.7109375" style="1" customWidth="1"/>
    <col min="5888" max="5888" width="3.7109375" style="1" customWidth="1"/>
    <col min="5889" max="6134" width="9.140625" style="1"/>
    <col min="6135" max="6135" width="13.7109375" style="1" customWidth="1"/>
    <col min="6136" max="6136" width="42.7109375" style="1" bestFit="1" customWidth="1"/>
    <col min="6137" max="6138" width="8.7109375" style="1" customWidth="1"/>
    <col min="6139" max="6143" width="10.7109375" style="1" customWidth="1"/>
    <col min="6144" max="6144" width="3.7109375" style="1" customWidth="1"/>
    <col min="6145" max="6390" width="9.140625" style="1"/>
    <col min="6391" max="6391" width="13.7109375" style="1" customWidth="1"/>
    <col min="6392" max="6392" width="42.7109375" style="1" bestFit="1" customWidth="1"/>
    <col min="6393" max="6394" width="8.7109375" style="1" customWidth="1"/>
    <col min="6395" max="6399" width="10.7109375" style="1" customWidth="1"/>
    <col min="6400" max="6400" width="3.7109375" style="1" customWidth="1"/>
    <col min="6401" max="6646" width="9.140625" style="1"/>
    <col min="6647" max="6647" width="13.7109375" style="1" customWidth="1"/>
    <col min="6648" max="6648" width="42.7109375" style="1" bestFit="1" customWidth="1"/>
    <col min="6649" max="6650" width="8.7109375" style="1" customWidth="1"/>
    <col min="6651" max="6655" width="10.7109375" style="1" customWidth="1"/>
    <col min="6656" max="6656" width="3.7109375" style="1" customWidth="1"/>
    <col min="6657" max="6902" width="9.140625" style="1"/>
    <col min="6903" max="6903" width="13.7109375" style="1" customWidth="1"/>
    <col min="6904" max="6904" width="42.7109375" style="1" bestFit="1" customWidth="1"/>
    <col min="6905" max="6906" width="8.7109375" style="1" customWidth="1"/>
    <col min="6907" max="6911" width="10.7109375" style="1" customWidth="1"/>
    <col min="6912" max="6912" width="3.7109375" style="1" customWidth="1"/>
    <col min="6913" max="7158" width="9.140625" style="1"/>
    <col min="7159" max="7159" width="13.7109375" style="1" customWidth="1"/>
    <col min="7160" max="7160" width="42.7109375" style="1" bestFit="1" customWidth="1"/>
    <col min="7161" max="7162" width="8.7109375" style="1" customWidth="1"/>
    <col min="7163" max="7167" width="10.7109375" style="1" customWidth="1"/>
    <col min="7168" max="7168" width="3.7109375" style="1" customWidth="1"/>
    <col min="7169" max="7414" width="9.140625" style="1"/>
    <col min="7415" max="7415" width="13.7109375" style="1" customWidth="1"/>
    <col min="7416" max="7416" width="42.7109375" style="1" bestFit="1" customWidth="1"/>
    <col min="7417" max="7418" width="8.7109375" style="1" customWidth="1"/>
    <col min="7419" max="7423" width="10.7109375" style="1" customWidth="1"/>
    <col min="7424" max="7424" width="3.7109375" style="1" customWidth="1"/>
    <col min="7425" max="7670" width="9.140625" style="1"/>
    <col min="7671" max="7671" width="13.7109375" style="1" customWidth="1"/>
    <col min="7672" max="7672" width="42.7109375" style="1" bestFit="1" customWidth="1"/>
    <col min="7673" max="7674" width="8.7109375" style="1" customWidth="1"/>
    <col min="7675" max="7679" width="10.7109375" style="1" customWidth="1"/>
    <col min="7680" max="7680" width="3.7109375" style="1" customWidth="1"/>
    <col min="7681" max="7926" width="9.140625" style="1"/>
    <col min="7927" max="7927" width="13.7109375" style="1" customWidth="1"/>
    <col min="7928" max="7928" width="42.7109375" style="1" bestFit="1" customWidth="1"/>
    <col min="7929" max="7930" width="8.7109375" style="1" customWidth="1"/>
    <col min="7931" max="7935" width="10.7109375" style="1" customWidth="1"/>
    <col min="7936" max="7936" width="3.7109375" style="1" customWidth="1"/>
    <col min="7937" max="8182" width="9.140625" style="1"/>
    <col min="8183" max="8183" width="13.7109375" style="1" customWidth="1"/>
    <col min="8184" max="8184" width="42.7109375" style="1" bestFit="1" customWidth="1"/>
    <col min="8185" max="8186" width="8.7109375" style="1" customWidth="1"/>
    <col min="8187" max="8191" width="10.7109375" style="1" customWidth="1"/>
    <col min="8192" max="8192" width="3.7109375" style="1" customWidth="1"/>
    <col min="8193" max="8438" width="9.140625" style="1"/>
    <col min="8439" max="8439" width="13.7109375" style="1" customWidth="1"/>
    <col min="8440" max="8440" width="42.7109375" style="1" bestFit="1" customWidth="1"/>
    <col min="8441" max="8442" width="8.7109375" style="1" customWidth="1"/>
    <col min="8443" max="8447" width="10.7109375" style="1" customWidth="1"/>
    <col min="8448" max="8448" width="3.7109375" style="1" customWidth="1"/>
    <col min="8449" max="8694" width="9.140625" style="1"/>
    <col min="8695" max="8695" width="13.7109375" style="1" customWidth="1"/>
    <col min="8696" max="8696" width="42.7109375" style="1" bestFit="1" customWidth="1"/>
    <col min="8697" max="8698" width="8.7109375" style="1" customWidth="1"/>
    <col min="8699" max="8703" width="10.7109375" style="1" customWidth="1"/>
    <col min="8704" max="8704" width="3.7109375" style="1" customWidth="1"/>
    <col min="8705" max="8950" width="9.140625" style="1"/>
    <col min="8951" max="8951" width="13.7109375" style="1" customWidth="1"/>
    <col min="8952" max="8952" width="42.7109375" style="1" bestFit="1" customWidth="1"/>
    <col min="8953" max="8954" width="8.7109375" style="1" customWidth="1"/>
    <col min="8955" max="8959" width="10.7109375" style="1" customWidth="1"/>
    <col min="8960" max="8960" width="3.7109375" style="1" customWidth="1"/>
    <col min="8961" max="9206" width="9.140625" style="1"/>
    <col min="9207" max="9207" width="13.7109375" style="1" customWidth="1"/>
    <col min="9208" max="9208" width="42.7109375" style="1" bestFit="1" customWidth="1"/>
    <col min="9209" max="9210" width="8.7109375" style="1" customWidth="1"/>
    <col min="9211" max="9215" width="10.7109375" style="1" customWidth="1"/>
    <col min="9216" max="9216" width="3.7109375" style="1" customWidth="1"/>
    <col min="9217" max="9462" width="9.140625" style="1"/>
    <col min="9463" max="9463" width="13.7109375" style="1" customWidth="1"/>
    <col min="9464" max="9464" width="42.7109375" style="1" bestFit="1" customWidth="1"/>
    <col min="9465" max="9466" width="8.7109375" style="1" customWidth="1"/>
    <col min="9467" max="9471" width="10.7109375" style="1" customWidth="1"/>
    <col min="9472" max="9472" width="3.7109375" style="1" customWidth="1"/>
    <col min="9473" max="9718" width="9.140625" style="1"/>
    <col min="9719" max="9719" width="13.7109375" style="1" customWidth="1"/>
    <col min="9720" max="9720" width="42.7109375" style="1" bestFit="1" customWidth="1"/>
    <col min="9721" max="9722" width="8.7109375" style="1" customWidth="1"/>
    <col min="9723" max="9727" width="10.7109375" style="1" customWidth="1"/>
    <col min="9728" max="9728" width="3.7109375" style="1" customWidth="1"/>
    <col min="9729" max="9974" width="9.140625" style="1"/>
    <col min="9975" max="9975" width="13.7109375" style="1" customWidth="1"/>
    <col min="9976" max="9976" width="42.7109375" style="1" bestFit="1" customWidth="1"/>
    <col min="9977" max="9978" width="8.7109375" style="1" customWidth="1"/>
    <col min="9979" max="9983" width="10.7109375" style="1" customWidth="1"/>
    <col min="9984" max="9984" width="3.7109375" style="1" customWidth="1"/>
    <col min="9985" max="10230" width="9.140625" style="1"/>
    <col min="10231" max="10231" width="13.7109375" style="1" customWidth="1"/>
    <col min="10232" max="10232" width="42.7109375" style="1" bestFit="1" customWidth="1"/>
    <col min="10233" max="10234" width="8.7109375" style="1" customWidth="1"/>
    <col min="10235" max="10239" width="10.7109375" style="1" customWidth="1"/>
    <col min="10240" max="10240" width="3.7109375" style="1" customWidth="1"/>
    <col min="10241" max="10486" width="9.140625" style="1"/>
    <col min="10487" max="10487" width="13.7109375" style="1" customWidth="1"/>
    <col min="10488" max="10488" width="42.7109375" style="1" bestFit="1" customWidth="1"/>
    <col min="10489" max="10490" width="8.7109375" style="1" customWidth="1"/>
    <col min="10491" max="10495" width="10.7109375" style="1" customWidth="1"/>
    <col min="10496" max="10496" width="3.7109375" style="1" customWidth="1"/>
    <col min="10497" max="10742" width="9.140625" style="1"/>
    <col min="10743" max="10743" width="13.7109375" style="1" customWidth="1"/>
    <col min="10744" max="10744" width="42.7109375" style="1" bestFit="1" customWidth="1"/>
    <col min="10745" max="10746" width="8.7109375" style="1" customWidth="1"/>
    <col min="10747" max="10751" width="10.7109375" style="1" customWidth="1"/>
    <col min="10752" max="10752" width="3.7109375" style="1" customWidth="1"/>
    <col min="10753" max="10998" width="9.140625" style="1"/>
    <col min="10999" max="10999" width="13.7109375" style="1" customWidth="1"/>
    <col min="11000" max="11000" width="42.7109375" style="1" bestFit="1" customWidth="1"/>
    <col min="11001" max="11002" width="8.7109375" style="1" customWidth="1"/>
    <col min="11003" max="11007" width="10.7109375" style="1" customWidth="1"/>
    <col min="11008" max="11008" width="3.7109375" style="1" customWidth="1"/>
    <col min="11009" max="11254" width="9.140625" style="1"/>
    <col min="11255" max="11255" width="13.7109375" style="1" customWidth="1"/>
    <col min="11256" max="11256" width="42.7109375" style="1" bestFit="1" customWidth="1"/>
    <col min="11257" max="11258" width="8.7109375" style="1" customWidth="1"/>
    <col min="11259" max="11263" width="10.7109375" style="1" customWidth="1"/>
    <col min="11264" max="11264" width="3.7109375" style="1" customWidth="1"/>
    <col min="11265" max="11510" width="9.140625" style="1"/>
    <col min="11511" max="11511" width="13.7109375" style="1" customWidth="1"/>
    <col min="11512" max="11512" width="42.7109375" style="1" bestFit="1" customWidth="1"/>
    <col min="11513" max="11514" width="8.7109375" style="1" customWidth="1"/>
    <col min="11515" max="11519" width="10.7109375" style="1" customWidth="1"/>
    <col min="11520" max="11520" width="3.7109375" style="1" customWidth="1"/>
    <col min="11521" max="11766" width="9.140625" style="1"/>
    <col min="11767" max="11767" width="13.7109375" style="1" customWidth="1"/>
    <col min="11768" max="11768" width="42.7109375" style="1" bestFit="1" customWidth="1"/>
    <col min="11769" max="11770" width="8.7109375" style="1" customWidth="1"/>
    <col min="11771" max="11775" width="10.7109375" style="1" customWidth="1"/>
    <col min="11776" max="11776" width="3.7109375" style="1" customWidth="1"/>
    <col min="11777" max="12022" width="9.140625" style="1"/>
    <col min="12023" max="12023" width="13.7109375" style="1" customWidth="1"/>
    <col min="12024" max="12024" width="42.7109375" style="1" bestFit="1" customWidth="1"/>
    <col min="12025" max="12026" width="8.7109375" style="1" customWidth="1"/>
    <col min="12027" max="12031" width="10.7109375" style="1" customWidth="1"/>
    <col min="12032" max="12032" width="3.7109375" style="1" customWidth="1"/>
    <col min="12033" max="12278" width="9.140625" style="1"/>
    <col min="12279" max="12279" width="13.7109375" style="1" customWidth="1"/>
    <col min="12280" max="12280" width="42.7109375" style="1" bestFit="1" customWidth="1"/>
    <col min="12281" max="12282" width="8.7109375" style="1" customWidth="1"/>
    <col min="12283" max="12287" width="10.7109375" style="1" customWidth="1"/>
    <col min="12288" max="12288" width="3.7109375" style="1" customWidth="1"/>
    <col min="12289" max="12534" width="9.140625" style="1"/>
    <col min="12535" max="12535" width="13.7109375" style="1" customWidth="1"/>
    <col min="12536" max="12536" width="42.7109375" style="1" bestFit="1" customWidth="1"/>
    <col min="12537" max="12538" width="8.7109375" style="1" customWidth="1"/>
    <col min="12539" max="12543" width="10.7109375" style="1" customWidth="1"/>
    <col min="12544" max="12544" width="3.7109375" style="1" customWidth="1"/>
    <col min="12545" max="12790" width="9.140625" style="1"/>
    <col min="12791" max="12791" width="13.7109375" style="1" customWidth="1"/>
    <col min="12792" max="12792" width="42.7109375" style="1" bestFit="1" customWidth="1"/>
    <col min="12793" max="12794" width="8.7109375" style="1" customWidth="1"/>
    <col min="12795" max="12799" width="10.7109375" style="1" customWidth="1"/>
    <col min="12800" max="12800" width="3.7109375" style="1" customWidth="1"/>
    <col min="12801" max="13046" width="9.140625" style="1"/>
    <col min="13047" max="13047" width="13.7109375" style="1" customWidth="1"/>
    <col min="13048" max="13048" width="42.7109375" style="1" bestFit="1" customWidth="1"/>
    <col min="13049" max="13050" width="8.7109375" style="1" customWidth="1"/>
    <col min="13051" max="13055" width="10.7109375" style="1" customWidth="1"/>
    <col min="13056" max="13056" width="3.7109375" style="1" customWidth="1"/>
    <col min="13057" max="13302" width="9.140625" style="1"/>
    <col min="13303" max="13303" width="13.7109375" style="1" customWidth="1"/>
    <col min="13304" max="13304" width="42.7109375" style="1" bestFit="1" customWidth="1"/>
    <col min="13305" max="13306" width="8.7109375" style="1" customWidth="1"/>
    <col min="13307" max="13311" width="10.7109375" style="1" customWidth="1"/>
    <col min="13312" max="13312" width="3.7109375" style="1" customWidth="1"/>
    <col min="13313" max="13558" width="9.140625" style="1"/>
    <col min="13559" max="13559" width="13.7109375" style="1" customWidth="1"/>
    <col min="13560" max="13560" width="42.7109375" style="1" bestFit="1" customWidth="1"/>
    <col min="13561" max="13562" width="8.7109375" style="1" customWidth="1"/>
    <col min="13563" max="13567" width="10.7109375" style="1" customWidth="1"/>
    <col min="13568" max="13568" width="3.7109375" style="1" customWidth="1"/>
    <col min="13569" max="13814" width="9.140625" style="1"/>
    <col min="13815" max="13815" width="13.7109375" style="1" customWidth="1"/>
    <col min="13816" max="13816" width="42.7109375" style="1" bestFit="1" customWidth="1"/>
    <col min="13817" max="13818" width="8.7109375" style="1" customWidth="1"/>
    <col min="13819" max="13823" width="10.7109375" style="1" customWidth="1"/>
    <col min="13824" max="13824" width="3.7109375" style="1" customWidth="1"/>
    <col min="13825" max="14070" width="9.140625" style="1"/>
    <col min="14071" max="14071" width="13.7109375" style="1" customWidth="1"/>
    <col min="14072" max="14072" width="42.7109375" style="1" bestFit="1" customWidth="1"/>
    <col min="14073" max="14074" width="8.7109375" style="1" customWidth="1"/>
    <col min="14075" max="14079" width="10.7109375" style="1" customWidth="1"/>
    <col min="14080" max="14080" width="3.7109375" style="1" customWidth="1"/>
    <col min="14081" max="14326" width="9.140625" style="1"/>
    <col min="14327" max="14327" width="13.7109375" style="1" customWidth="1"/>
    <col min="14328" max="14328" width="42.7109375" style="1" bestFit="1" customWidth="1"/>
    <col min="14329" max="14330" width="8.7109375" style="1" customWidth="1"/>
    <col min="14331" max="14335" width="10.7109375" style="1" customWidth="1"/>
    <col min="14336" max="14336" width="3.7109375" style="1" customWidth="1"/>
    <col min="14337" max="14582" width="9.140625" style="1"/>
    <col min="14583" max="14583" width="13.7109375" style="1" customWidth="1"/>
    <col min="14584" max="14584" width="42.7109375" style="1" bestFit="1" customWidth="1"/>
    <col min="14585" max="14586" width="8.7109375" style="1" customWidth="1"/>
    <col min="14587" max="14591" width="10.7109375" style="1" customWidth="1"/>
    <col min="14592" max="14592" width="3.7109375" style="1" customWidth="1"/>
    <col min="14593" max="14838" width="9.140625" style="1"/>
    <col min="14839" max="14839" width="13.7109375" style="1" customWidth="1"/>
    <col min="14840" max="14840" width="42.7109375" style="1" bestFit="1" customWidth="1"/>
    <col min="14841" max="14842" width="8.7109375" style="1" customWidth="1"/>
    <col min="14843" max="14847" width="10.7109375" style="1" customWidth="1"/>
    <col min="14848" max="14848" width="3.7109375" style="1" customWidth="1"/>
    <col min="14849" max="15094" width="9.140625" style="1"/>
    <col min="15095" max="15095" width="13.7109375" style="1" customWidth="1"/>
    <col min="15096" max="15096" width="42.7109375" style="1" bestFit="1" customWidth="1"/>
    <col min="15097" max="15098" width="8.7109375" style="1" customWidth="1"/>
    <col min="15099" max="15103" width="10.7109375" style="1" customWidth="1"/>
    <col min="15104" max="15104" width="3.7109375" style="1" customWidth="1"/>
    <col min="15105" max="15350" width="9.140625" style="1"/>
    <col min="15351" max="15351" width="13.7109375" style="1" customWidth="1"/>
    <col min="15352" max="15352" width="42.7109375" style="1" bestFit="1" customWidth="1"/>
    <col min="15353" max="15354" width="8.7109375" style="1" customWidth="1"/>
    <col min="15355" max="15359" width="10.7109375" style="1" customWidth="1"/>
    <col min="15360" max="15360" width="3.7109375" style="1" customWidth="1"/>
    <col min="15361" max="15606" width="9.140625" style="1"/>
    <col min="15607" max="15607" width="13.7109375" style="1" customWidth="1"/>
    <col min="15608" max="15608" width="42.7109375" style="1" bestFit="1" customWidth="1"/>
    <col min="15609" max="15610" width="8.7109375" style="1" customWidth="1"/>
    <col min="15611" max="15615" width="10.7109375" style="1" customWidth="1"/>
    <col min="15616" max="15616" width="3.7109375" style="1" customWidth="1"/>
    <col min="15617" max="15862" width="9.140625" style="1"/>
    <col min="15863" max="15863" width="13.7109375" style="1" customWidth="1"/>
    <col min="15864" max="15864" width="42.7109375" style="1" bestFit="1" customWidth="1"/>
    <col min="15865" max="15866" width="8.7109375" style="1" customWidth="1"/>
    <col min="15867" max="15871" width="10.7109375" style="1" customWidth="1"/>
    <col min="15872" max="15872" width="3.7109375" style="1" customWidth="1"/>
    <col min="15873" max="16118" width="9.140625" style="1"/>
    <col min="16119" max="16119" width="13.7109375" style="1" customWidth="1"/>
    <col min="16120" max="16120" width="42.7109375" style="1" bestFit="1" customWidth="1"/>
    <col min="16121" max="16122" width="8.7109375" style="1" customWidth="1"/>
    <col min="16123" max="16127" width="10.7109375" style="1" customWidth="1"/>
    <col min="16128" max="16128" width="3.7109375" style="1" customWidth="1"/>
    <col min="16129" max="16384" width="9.140625" style="1"/>
  </cols>
  <sheetData>
    <row r="1" spans="2:10" ht="15.75" thickBot="1" x14ac:dyDescent="0.3">
      <c r="C1" s="2"/>
      <c r="D1" s="3"/>
    </row>
    <row r="2" spans="2:10" ht="15.75" customHeight="1" x14ac:dyDescent="0.2">
      <c r="B2" s="488" t="s">
        <v>194</v>
      </c>
      <c r="C2" s="491" t="s">
        <v>251</v>
      </c>
      <c r="D2" s="492"/>
      <c r="E2" s="492"/>
      <c r="F2" s="493"/>
      <c r="G2" s="430"/>
      <c r="H2" s="430"/>
      <c r="I2" s="430"/>
      <c r="J2" s="430"/>
    </row>
    <row r="3" spans="2:10" ht="15.75" customHeight="1" thickBot="1" x14ac:dyDescent="0.25">
      <c r="B3" s="489"/>
      <c r="C3" s="494"/>
      <c r="D3" s="495"/>
      <c r="E3" s="495"/>
      <c r="F3" s="496"/>
      <c r="G3" s="430"/>
      <c r="H3" s="430"/>
      <c r="I3" s="430"/>
      <c r="J3" s="430"/>
    </row>
    <row r="4" spans="2:10" ht="15.75" customHeight="1" x14ac:dyDescent="0.2">
      <c r="C4" s="494"/>
      <c r="D4" s="495"/>
      <c r="E4" s="495"/>
      <c r="F4" s="496"/>
      <c r="G4" s="430"/>
      <c r="H4" s="430"/>
      <c r="I4" s="430"/>
      <c r="J4" s="430"/>
    </row>
    <row r="5" spans="2:10" ht="15.75" customHeight="1" x14ac:dyDescent="0.2">
      <c r="C5" s="494"/>
      <c r="D5" s="495"/>
      <c r="E5" s="495"/>
      <c r="F5" s="496"/>
      <c r="G5" s="430"/>
      <c r="H5" s="430"/>
      <c r="I5" s="430"/>
      <c r="J5" s="430"/>
    </row>
    <row r="6" spans="2:10" ht="15.75" customHeight="1" x14ac:dyDescent="0.2">
      <c r="C6" s="494"/>
      <c r="D6" s="495"/>
      <c r="E6" s="495"/>
      <c r="F6" s="496"/>
      <c r="G6" s="430"/>
      <c r="H6" s="430"/>
      <c r="I6" s="430"/>
      <c r="J6" s="430"/>
    </row>
    <row r="7" spans="2:10" ht="15.75" customHeight="1" x14ac:dyDescent="0.2">
      <c r="C7" s="494"/>
      <c r="D7" s="495"/>
      <c r="E7" s="495"/>
      <c r="F7" s="496"/>
      <c r="G7" s="430"/>
      <c r="H7" s="430"/>
      <c r="I7" s="430"/>
      <c r="J7" s="430"/>
    </row>
    <row r="8" spans="2:10" ht="15.75" customHeight="1" x14ac:dyDescent="0.2">
      <c r="C8" s="494"/>
      <c r="D8" s="495"/>
      <c r="E8" s="495"/>
      <c r="F8" s="496"/>
      <c r="G8" s="430"/>
      <c r="H8" s="430"/>
      <c r="I8" s="430"/>
      <c r="J8" s="430"/>
    </row>
    <row r="9" spans="2:10" ht="15.75" customHeight="1" x14ac:dyDescent="0.2">
      <c r="C9" s="494"/>
      <c r="D9" s="495"/>
      <c r="E9" s="495"/>
      <c r="F9" s="496"/>
      <c r="G9" s="430"/>
      <c r="H9" s="430"/>
      <c r="I9" s="430"/>
      <c r="J9" s="430"/>
    </row>
    <row r="10" spans="2:10" ht="15.75" customHeight="1" x14ac:dyDescent="0.2">
      <c r="C10" s="494"/>
      <c r="D10" s="495"/>
      <c r="E10" s="495"/>
      <c r="F10" s="496"/>
      <c r="G10" s="430"/>
      <c r="H10" s="430"/>
      <c r="I10" s="430"/>
      <c r="J10" s="430"/>
    </row>
    <row r="11" spans="2:10" ht="15.75" customHeight="1" x14ac:dyDescent="0.2">
      <c r="C11" s="494"/>
      <c r="D11" s="495"/>
      <c r="E11" s="495"/>
      <c r="F11" s="496"/>
      <c r="G11" s="430"/>
      <c r="H11" s="430"/>
      <c r="I11" s="430"/>
      <c r="J11" s="430"/>
    </row>
    <row r="12" spans="2:10" ht="15.75" customHeight="1" x14ac:dyDescent="0.2">
      <c r="C12" s="494"/>
      <c r="D12" s="495"/>
      <c r="E12" s="495"/>
      <c r="F12" s="496"/>
      <c r="G12" s="430"/>
      <c r="H12" s="430"/>
      <c r="I12" s="430"/>
      <c r="J12" s="430"/>
    </row>
    <row r="13" spans="2:10" ht="15.75" customHeight="1" x14ac:dyDescent="0.2">
      <c r="C13" s="494"/>
      <c r="D13" s="495"/>
      <c r="E13" s="495"/>
      <c r="F13" s="496"/>
      <c r="G13" s="430"/>
      <c r="H13" s="430"/>
      <c r="I13" s="430"/>
      <c r="J13" s="430"/>
    </row>
    <row r="14" spans="2:10" ht="15.75" customHeight="1" x14ac:dyDescent="0.2">
      <c r="C14" s="497"/>
      <c r="D14" s="498"/>
      <c r="E14" s="498"/>
      <c r="F14" s="499"/>
      <c r="G14" s="430"/>
      <c r="H14" s="430"/>
      <c r="I14" s="430"/>
      <c r="J14" s="430"/>
    </row>
    <row r="15" spans="2:10" ht="15.75" thickBot="1" x14ac:dyDescent="0.3"/>
    <row r="16" spans="2:10" s="6" customFormat="1" ht="13.5" thickBot="1" x14ac:dyDescent="0.25">
      <c r="B16" s="102"/>
      <c r="C16" s="6" t="s">
        <v>0</v>
      </c>
      <c r="D16" s="7"/>
      <c r="E16" s="8"/>
      <c r="F16" s="8"/>
      <c r="G16" s="8"/>
      <c r="H16" s="9" t="s">
        <v>1</v>
      </c>
      <c r="I16" s="10">
        <v>1</v>
      </c>
      <c r="J16" s="8"/>
    </row>
    <row r="17" spans="2:12" ht="15.75" thickBot="1" x14ac:dyDescent="0.3">
      <c r="C17" s="6"/>
      <c r="H17" s="9"/>
      <c r="I17" s="10"/>
    </row>
    <row r="18" spans="2:12" ht="15.75" thickBot="1" x14ac:dyDescent="0.3">
      <c r="C18" s="6"/>
      <c r="H18" s="9"/>
      <c r="I18" s="10"/>
    </row>
    <row r="19" spans="2:12" ht="15.75" thickBot="1" x14ac:dyDescent="0.3"/>
    <row r="20" spans="2:12" s="16" customFormat="1" ht="12.75" x14ac:dyDescent="0.2">
      <c r="B20" s="11" t="s">
        <v>2</v>
      </c>
      <c r="C20" s="12" t="s">
        <v>3</v>
      </c>
      <c r="D20" s="12" t="s">
        <v>4</v>
      </c>
      <c r="E20" s="13" t="s">
        <v>5</v>
      </c>
      <c r="F20" s="14" t="s">
        <v>6</v>
      </c>
      <c r="G20" s="14" t="s">
        <v>6</v>
      </c>
      <c r="H20" s="15" t="s">
        <v>6</v>
      </c>
      <c r="I20" s="13" t="s">
        <v>7</v>
      </c>
      <c r="J20" s="13" t="s">
        <v>8</v>
      </c>
    </row>
    <row r="21" spans="2:12" s="16" customFormat="1" ht="33" thickBot="1" x14ac:dyDescent="0.25">
      <c r="B21" s="103" t="s">
        <v>9</v>
      </c>
      <c r="C21" s="18"/>
      <c r="D21" s="18"/>
      <c r="E21" s="19"/>
      <c r="F21" s="20" t="s">
        <v>10</v>
      </c>
      <c r="G21" s="20" t="s">
        <v>11</v>
      </c>
      <c r="H21" s="21" t="s">
        <v>12</v>
      </c>
      <c r="I21" s="19"/>
      <c r="J21" s="19"/>
    </row>
    <row r="22" spans="2:12" s="16" customFormat="1" ht="13.5" thickBot="1" x14ac:dyDescent="0.25">
      <c r="B22" s="104"/>
      <c r="C22" s="22" t="s">
        <v>13</v>
      </c>
      <c r="D22" s="23"/>
      <c r="E22" s="24"/>
      <c r="F22" s="25"/>
      <c r="G22" s="25"/>
      <c r="H22" s="24"/>
      <c r="I22" s="24"/>
      <c r="J22" s="26"/>
    </row>
    <row r="23" spans="2:12" s="29" customFormat="1" x14ac:dyDescent="0.25">
      <c r="B23" s="105"/>
      <c r="C23" s="27"/>
      <c r="D23" s="106"/>
      <c r="E23" s="71"/>
      <c r="F23" s="28"/>
      <c r="G23" s="28"/>
      <c r="H23" s="71"/>
      <c r="I23" s="107"/>
      <c r="J23" s="108"/>
    </row>
    <row r="24" spans="2:12" s="86" customFormat="1" x14ac:dyDescent="0.25">
      <c r="B24" s="80"/>
      <c r="C24" s="84"/>
      <c r="D24" s="109"/>
      <c r="E24" s="72"/>
      <c r="F24" s="33"/>
      <c r="G24" s="33"/>
      <c r="H24" s="72"/>
      <c r="I24" s="110"/>
      <c r="J24" s="111"/>
      <c r="L24" s="87"/>
    </row>
    <row r="25" spans="2:12" x14ac:dyDescent="0.25">
      <c r="B25" s="80"/>
      <c r="C25" s="31"/>
      <c r="D25" s="112"/>
      <c r="E25" s="73"/>
      <c r="F25" s="39"/>
      <c r="G25" s="39"/>
      <c r="H25" s="73"/>
      <c r="I25" s="113"/>
      <c r="J25" s="114"/>
      <c r="L25" s="36"/>
    </row>
    <row r="26" spans="2:12" x14ac:dyDescent="0.25">
      <c r="B26" s="80"/>
      <c r="C26" s="38"/>
      <c r="D26" s="112"/>
      <c r="E26" s="115"/>
      <c r="F26" s="41"/>
      <c r="G26" s="41"/>
      <c r="H26" s="115"/>
      <c r="I26" s="113"/>
      <c r="J26" s="114"/>
      <c r="L26" s="36"/>
    </row>
    <row r="27" spans="2:12" ht="15.75" thickBot="1" x14ac:dyDescent="0.3">
      <c r="B27" s="116"/>
      <c r="C27" s="42"/>
      <c r="D27" s="117"/>
      <c r="E27" s="118"/>
      <c r="F27" s="45"/>
      <c r="G27" s="45"/>
      <c r="H27" s="118"/>
      <c r="I27" s="118"/>
      <c r="J27" s="119"/>
    </row>
    <row r="28" spans="2:12" ht="15.75" thickBot="1" x14ac:dyDescent="0.3">
      <c r="B28" s="120"/>
      <c r="C28" s="47" t="s">
        <v>14</v>
      </c>
      <c r="D28" s="48"/>
      <c r="E28" s="121"/>
      <c r="F28" s="50"/>
      <c r="G28" s="50"/>
      <c r="H28" s="121"/>
      <c r="I28" s="51" t="s">
        <v>15</v>
      </c>
      <c r="J28" s="10">
        <f>SUM(J23:J27)</f>
        <v>0</v>
      </c>
    </row>
    <row r="29" spans="2:12" ht="15.75" thickBot="1" x14ac:dyDescent="0.3">
      <c r="B29" s="120"/>
      <c r="C29" s="42"/>
      <c r="D29" s="43"/>
      <c r="E29" s="122"/>
      <c r="F29" s="52"/>
      <c r="G29" s="52"/>
      <c r="H29" s="122"/>
      <c r="I29" s="122"/>
      <c r="J29" s="123"/>
    </row>
    <row r="30" spans="2:12" ht="15.75" thickBot="1" x14ac:dyDescent="0.3">
      <c r="B30" s="124"/>
      <c r="C30" s="22" t="s">
        <v>16</v>
      </c>
      <c r="D30" s="43"/>
      <c r="E30" s="122"/>
      <c r="F30" s="52"/>
      <c r="G30" s="52"/>
      <c r="H30" s="122"/>
      <c r="I30" s="122"/>
      <c r="J30" s="123"/>
    </row>
    <row r="31" spans="2:12" s="91" customFormat="1" x14ac:dyDescent="0.25">
      <c r="B31" s="125"/>
      <c r="C31" s="90"/>
      <c r="D31" s="126"/>
      <c r="E31" s="127"/>
      <c r="F31" s="53"/>
      <c r="G31" s="53"/>
      <c r="H31" s="127"/>
      <c r="I31" s="127"/>
      <c r="J31" s="128"/>
    </row>
    <row r="32" spans="2:12" s="91" customFormat="1" x14ac:dyDescent="0.25">
      <c r="B32" s="129"/>
      <c r="C32" s="92"/>
      <c r="D32" s="93"/>
      <c r="E32" s="130"/>
      <c r="F32" s="55"/>
      <c r="G32" s="55"/>
      <c r="H32" s="130"/>
      <c r="I32" s="110"/>
      <c r="J32" s="111"/>
    </row>
    <row r="33" spans="2:12" s="91" customFormat="1" x14ac:dyDescent="0.25">
      <c r="B33" s="129"/>
      <c r="C33" s="92"/>
      <c r="D33" s="93"/>
      <c r="E33" s="130"/>
      <c r="F33" s="55"/>
      <c r="G33" s="55"/>
      <c r="H33" s="130"/>
      <c r="I33" s="110"/>
      <c r="J33" s="111"/>
    </row>
    <row r="34" spans="2:12" s="91" customFormat="1" x14ac:dyDescent="0.25">
      <c r="B34" s="129"/>
      <c r="C34" s="92"/>
      <c r="D34" s="93"/>
      <c r="E34" s="130"/>
      <c r="F34" s="55"/>
      <c r="G34" s="55"/>
      <c r="H34" s="130"/>
      <c r="I34" s="130"/>
      <c r="J34" s="111"/>
    </row>
    <row r="35" spans="2:12" s="91" customFormat="1" x14ac:dyDescent="0.25">
      <c r="B35" s="129"/>
      <c r="C35" s="92"/>
      <c r="D35" s="93"/>
      <c r="E35" s="130"/>
      <c r="F35" s="55"/>
      <c r="G35" s="55"/>
      <c r="H35" s="130"/>
      <c r="I35" s="110"/>
      <c r="J35" s="111"/>
    </row>
    <row r="36" spans="2:12" s="91" customFormat="1" x14ac:dyDescent="0.25">
      <c r="B36" s="129"/>
      <c r="C36" s="92"/>
      <c r="D36" s="93"/>
      <c r="E36" s="130"/>
      <c r="F36" s="55"/>
      <c r="G36" s="55"/>
      <c r="H36" s="130"/>
      <c r="I36" s="110"/>
      <c r="J36" s="111"/>
    </row>
    <row r="37" spans="2:12" x14ac:dyDescent="0.25">
      <c r="B37" s="80"/>
      <c r="C37" s="38"/>
      <c r="D37" s="54"/>
      <c r="E37" s="115"/>
      <c r="F37" s="41"/>
      <c r="G37" s="41"/>
      <c r="H37" s="115"/>
      <c r="I37" s="115"/>
      <c r="J37" s="114"/>
    </row>
    <row r="38" spans="2:12" ht="15.75" thickBot="1" x14ac:dyDescent="0.3">
      <c r="B38" s="116"/>
      <c r="C38" s="42"/>
      <c r="D38" s="82"/>
      <c r="E38" s="131"/>
      <c r="F38" s="56"/>
      <c r="G38" s="56"/>
      <c r="H38" s="131"/>
      <c r="I38" s="113"/>
      <c r="J38" s="132"/>
      <c r="L38" s="36"/>
    </row>
    <row r="39" spans="2:12" ht="15.75" thickBot="1" x14ac:dyDescent="0.3">
      <c r="B39" s="120"/>
      <c r="C39" s="47" t="s">
        <v>17</v>
      </c>
      <c r="D39" s="48"/>
      <c r="E39" s="121"/>
      <c r="F39" s="50"/>
      <c r="G39" s="50"/>
      <c r="H39" s="121"/>
      <c r="I39" s="51" t="s">
        <v>15</v>
      </c>
      <c r="J39" s="10">
        <f>SUM(J31:J38)</f>
        <v>0</v>
      </c>
    </row>
    <row r="40" spans="2:12" ht="15.75" thickBot="1" x14ac:dyDescent="0.3">
      <c r="B40" s="120"/>
      <c r="C40" s="42"/>
      <c r="D40" s="43"/>
      <c r="E40" s="122"/>
      <c r="F40" s="52"/>
      <c r="G40" s="52"/>
      <c r="H40" s="122"/>
      <c r="I40" s="122"/>
      <c r="J40" s="123"/>
    </row>
    <row r="41" spans="2:12" ht="15.75" thickBot="1" x14ac:dyDescent="0.3">
      <c r="B41" s="124"/>
      <c r="C41" s="22" t="s">
        <v>18</v>
      </c>
      <c r="D41" s="43"/>
      <c r="E41" s="122"/>
      <c r="F41" s="52"/>
      <c r="G41" s="52"/>
      <c r="H41" s="122"/>
      <c r="I41" s="122"/>
      <c r="J41" s="123"/>
    </row>
    <row r="42" spans="2:12" ht="178.5" x14ac:dyDescent="0.2">
      <c r="B42" s="408" t="str">
        <f>'ANAS 2015'!B3</f>
        <v>SIC.04.02.001.3.a</v>
      </c>
      <c r="C42" s="409"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2" s="410" t="str">
        <f>'ANAS 2015'!D3</f>
        <v xml:space="preserve">cad </v>
      </c>
      <c r="E42" s="355">
        <v>4</v>
      </c>
      <c r="F42" s="330">
        <f>'ANAS 2015'!E3</f>
        <v>42.68</v>
      </c>
      <c r="G42" s="330">
        <f>'ANAS 2015'!E4</f>
        <v>9.0500000000000007</v>
      </c>
      <c r="H42" s="346">
        <f>F42-G42+G42/4</f>
        <v>35.892499999999998</v>
      </c>
      <c r="I42" s="346">
        <f>E42/$I$16</f>
        <v>4</v>
      </c>
      <c r="J42" s="347">
        <f t="shared" ref="J42:J51" si="0">I42*H42</f>
        <v>143.57</v>
      </c>
      <c r="L42" s="36"/>
    </row>
    <row r="43" spans="2:12" ht="191.25" x14ac:dyDescent="0.2">
      <c r="B43" s="407" t="str">
        <f>'ANAS 2015'!B10</f>
        <v xml:space="preserve">SIC.04.02.010.2.b </v>
      </c>
      <c r="C43" s="411"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3" s="412" t="str">
        <f>'ANAS 2015'!D9</f>
        <v>mq</v>
      </c>
      <c r="E43" s="358">
        <f>0.42*E42</f>
        <v>1.68</v>
      </c>
      <c r="F43" s="331">
        <f>'ANAS 2015'!E9</f>
        <v>71.98</v>
      </c>
      <c r="G43" s="331">
        <f>'ANAS 2015'!E10</f>
        <v>15.26</v>
      </c>
      <c r="H43" s="350">
        <f>F43-G43+G43/4</f>
        <v>60.535000000000004</v>
      </c>
      <c r="I43" s="350">
        <f t="shared" ref="I43:I51" si="1">E43/$I$16</f>
        <v>1.68</v>
      </c>
      <c r="J43" s="351">
        <f t="shared" si="0"/>
        <v>101.69880000000001</v>
      </c>
      <c r="L43" s="36"/>
    </row>
    <row r="44" spans="2:12" ht="185.1" customHeight="1" x14ac:dyDescent="0.2">
      <c r="B44" s="407" t="str">
        <f>'ANAS 2015'!B20</f>
        <v xml:space="preserve">SIC.04.04.001 </v>
      </c>
      <c r="C44" s="411"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4" s="412" t="str">
        <f>'ANAS 2015'!D20</f>
        <v xml:space="preserve">cad </v>
      </c>
      <c r="E44" s="358">
        <v>34</v>
      </c>
      <c r="F44" s="332" t="s">
        <v>20</v>
      </c>
      <c r="G44" s="332" t="s">
        <v>20</v>
      </c>
      <c r="H44" s="350">
        <f>'ANAS 2015'!E20</f>
        <v>0.85</v>
      </c>
      <c r="I44" s="350">
        <f t="shared" si="1"/>
        <v>34</v>
      </c>
      <c r="J44" s="351">
        <f t="shared" si="0"/>
        <v>28.9</v>
      </c>
      <c r="L44" s="36"/>
    </row>
    <row r="45" spans="2:12" ht="185.1" customHeight="1" x14ac:dyDescent="0.2">
      <c r="B45" s="407" t="str">
        <f>'ANAS 2015'!B5</f>
        <v xml:space="preserve">SIC.04.02.005.3.a </v>
      </c>
      <c r="C45" s="411"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5" s="412" t="str">
        <f>'ANAS 2015'!D5</f>
        <v xml:space="preserve">cad </v>
      </c>
      <c r="E45" s="358">
        <v>21</v>
      </c>
      <c r="F45" s="331">
        <f>'ANAS 2015'!E5</f>
        <v>43.06</v>
      </c>
      <c r="G45" s="331">
        <f>'ANAS 2015'!E6</f>
        <v>9.1300000000000008</v>
      </c>
      <c r="H45" s="350">
        <f>F45-G45+G45/4</f>
        <v>36.212499999999999</v>
      </c>
      <c r="I45" s="350">
        <f t="shared" si="1"/>
        <v>21</v>
      </c>
      <c r="J45" s="351">
        <f t="shared" si="0"/>
        <v>760.46249999999998</v>
      </c>
      <c r="L45" s="36"/>
    </row>
    <row r="46" spans="2:12" ht="191.25" x14ac:dyDescent="0.2">
      <c r="B46" s="407" t="str">
        <f>'ANAS 2015'!B11</f>
        <v xml:space="preserve">SIC.04.02.010.3.a </v>
      </c>
      <c r="C46" s="411"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6" s="412" t="str">
        <f>'ANAS 2015'!D11</f>
        <v>mq</v>
      </c>
      <c r="E46" s="358">
        <f>1.215*10</f>
        <v>12.15</v>
      </c>
      <c r="F46" s="331">
        <f>'ANAS 2015'!E11</f>
        <v>73.5</v>
      </c>
      <c r="G46" s="331">
        <f>'ANAS 2015'!E12</f>
        <v>15.59</v>
      </c>
      <c r="H46" s="350">
        <f>F46-G46+G46/4</f>
        <v>61.807499999999997</v>
      </c>
      <c r="I46" s="350">
        <f t="shared" si="1"/>
        <v>12.15</v>
      </c>
      <c r="J46" s="351">
        <f t="shared" si="0"/>
        <v>750.96112500000004</v>
      </c>
      <c r="L46" s="36"/>
    </row>
    <row r="47" spans="2:12" ht="191.25" x14ac:dyDescent="0.2">
      <c r="B47" s="407" t="str">
        <f>'ANAS 2015'!B9</f>
        <v xml:space="preserve">SIC.04.02.010.2.a </v>
      </c>
      <c r="C47" s="411"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7" s="412" t="str">
        <f>'ANAS 2015'!D9</f>
        <v>mq</v>
      </c>
      <c r="E47" s="358">
        <f>0.315*10</f>
        <v>3.15</v>
      </c>
      <c r="F47" s="331">
        <f>'ANAS 2015'!E9</f>
        <v>71.98</v>
      </c>
      <c r="G47" s="331">
        <f>'ANAS 2015'!E10</f>
        <v>15.26</v>
      </c>
      <c r="H47" s="350">
        <f>F47-G47+G47/4</f>
        <v>60.535000000000004</v>
      </c>
      <c r="I47" s="350">
        <f t="shared" si="1"/>
        <v>3.15</v>
      </c>
      <c r="J47" s="351">
        <f t="shared" si="0"/>
        <v>190.68525</v>
      </c>
      <c r="L47" s="36"/>
    </row>
    <row r="48" spans="2:12" ht="153" x14ac:dyDescent="0.2">
      <c r="B48" s="407" t="str">
        <f>'ANAS 2015'!B18</f>
        <v xml:space="preserve">SIC.04.03.005 </v>
      </c>
      <c r="C48" s="411"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412" t="s">
        <v>19</v>
      </c>
      <c r="E48" s="358">
        <f>CEILING((108+36+120+120+120+60+36+108+36+2000)/12,1)</f>
        <v>229</v>
      </c>
      <c r="F48" s="332" t="s">
        <v>20</v>
      </c>
      <c r="G48" s="332" t="s">
        <v>20</v>
      </c>
      <c r="H48" s="350">
        <f>'ANAS 2015'!E18</f>
        <v>0.4</v>
      </c>
      <c r="I48" s="350">
        <f t="shared" si="1"/>
        <v>229</v>
      </c>
      <c r="J48" s="351">
        <f t="shared" si="0"/>
        <v>91.600000000000009</v>
      </c>
      <c r="L48" s="36"/>
    </row>
    <row r="49" spans="2:12" ht="153" x14ac:dyDescent="0.2">
      <c r="B49" s="407" t="str">
        <f>'ANAS 2015'!B19</f>
        <v xml:space="preserve">SIC.04.03.015 </v>
      </c>
      <c r="C49" s="411"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412" t="str">
        <f>'ANAS 2015'!D19</f>
        <v xml:space="preserve">cad </v>
      </c>
      <c r="E49" s="358">
        <v>43</v>
      </c>
      <c r="F49" s="332" t="s">
        <v>20</v>
      </c>
      <c r="G49" s="332" t="s">
        <v>20</v>
      </c>
      <c r="H49" s="350">
        <f>'ANAS 2015'!E19</f>
        <v>0.25</v>
      </c>
      <c r="I49" s="350">
        <f t="shared" si="1"/>
        <v>43</v>
      </c>
      <c r="J49" s="351">
        <f t="shared" si="0"/>
        <v>10.75</v>
      </c>
      <c r="L49" s="36"/>
    </row>
    <row r="50" spans="2:12" ht="63.75" x14ac:dyDescent="0.2">
      <c r="B50" s="413" t="str">
        <f>'ANALISI DI MERCATO'!B3</f>
        <v>BSIC-AM001</v>
      </c>
      <c r="C50" s="414"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50" s="415" t="str">
        <f>'ANALISI DI MERCATO'!D3</f>
        <v>giorno</v>
      </c>
      <c r="E50" s="416"/>
      <c r="F50" s="332" t="s">
        <v>20</v>
      </c>
      <c r="G50" s="332" t="s">
        <v>20</v>
      </c>
      <c r="H50" s="350">
        <f>'ANALISI DI MERCATO'!H3</f>
        <v>46.830839999999995</v>
      </c>
      <c r="I50" s="350">
        <f t="shared" si="1"/>
        <v>0</v>
      </c>
      <c r="J50" s="351">
        <f t="shared" si="0"/>
        <v>0</v>
      </c>
      <c r="L50" s="36"/>
    </row>
    <row r="51" spans="2:12" ht="26.25" thickBot="1" x14ac:dyDescent="0.25">
      <c r="B51" s="407" t="str">
        <f>'ANALISI DI MERCATO'!B5</f>
        <v>BSIC-AM003</v>
      </c>
      <c r="C51" s="411" t="str">
        <f>'ANALISI DI MERCATO'!C5</f>
        <v>Pannello 90x90 fondo nero - 8 fari a led diam. 200 certificato, compreso di Cavalletto verticale e batterie (durata 8 ore). Compenso giornaliero.</v>
      </c>
      <c r="D51" s="412" t="str">
        <f>'ANALISI DI MERCATO'!D5</f>
        <v>giorno</v>
      </c>
      <c r="E51" s="349">
        <v>2</v>
      </c>
      <c r="F51" s="332" t="s">
        <v>20</v>
      </c>
      <c r="G51" s="332" t="s">
        <v>20</v>
      </c>
      <c r="H51" s="350">
        <f>'ANALISI DI MERCATO'!H5</f>
        <v>37.774421333333336</v>
      </c>
      <c r="I51" s="353">
        <f t="shared" si="1"/>
        <v>2</v>
      </c>
      <c r="J51" s="351">
        <f t="shared" si="0"/>
        <v>75.548842666666673</v>
      </c>
      <c r="L51" s="36"/>
    </row>
    <row r="52" spans="2:12" ht="15.75" thickBot="1" x14ac:dyDescent="0.3">
      <c r="B52" s="120"/>
      <c r="C52" s="47" t="s">
        <v>22</v>
      </c>
      <c r="D52" s="48"/>
      <c r="E52" s="121"/>
      <c r="F52" s="50"/>
      <c r="G52" s="50"/>
      <c r="H52" s="121"/>
      <c r="I52" s="51" t="s">
        <v>15</v>
      </c>
      <c r="J52" s="10">
        <f>SUM(J42:J51)</f>
        <v>2154.1765176666668</v>
      </c>
    </row>
    <row r="53" spans="2:12" ht="15.75" thickBot="1" x14ac:dyDescent="0.3">
      <c r="C53" s="64"/>
      <c r="D53" s="65"/>
      <c r="E53" s="133"/>
      <c r="F53" s="133"/>
      <c r="G53" s="133"/>
      <c r="H53" s="133"/>
      <c r="I53" s="134"/>
      <c r="J53" s="134"/>
    </row>
    <row r="54" spans="2:12" ht="13.5" thickBot="1" x14ac:dyDescent="0.25">
      <c r="C54" s="68"/>
      <c r="D54" s="68"/>
      <c r="E54" s="68"/>
      <c r="F54" s="68"/>
      <c r="G54" s="68"/>
      <c r="H54" s="68" t="s">
        <v>23</v>
      </c>
      <c r="I54" s="69" t="s">
        <v>24</v>
      </c>
      <c r="J54" s="10">
        <f>J52+J39+J28</f>
        <v>2154.1765176666668</v>
      </c>
      <c r="L54" s="36"/>
    </row>
    <row r="56" spans="2:12" x14ac:dyDescent="0.25">
      <c r="C56" s="135"/>
    </row>
    <row r="57" spans="2:12" ht="12.75" x14ac:dyDescent="0.2">
      <c r="B57" s="210" t="s">
        <v>25</v>
      </c>
      <c r="C57" s="211"/>
      <c r="D57" s="212"/>
      <c r="E57" s="70"/>
      <c r="F57" s="70"/>
      <c r="G57" s="70"/>
      <c r="H57" s="70"/>
      <c r="I57" s="70"/>
      <c r="J57" s="70"/>
    </row>
    <row r="58" spans="2:12" x14ac:dyDescent="0.2">
      <c r="B58" s="213" t="s">
        <v>26</v>
      </c>
      <c r="C58" s="490" t="s">
        <v>160</v>
      </c>
      <c r="D58" s="490"/>
      <c r="E58" s="490"/>
      <c r="F58" s="490"/>
      <c r="G58" s="490"/>
      <c r="H58" s="490"/>
      <c r="I58" s="490"/>
      <c r="J58" s="490"/>
    </row>
    <row r="59" spans="2:12" x14ac:dyDescent="0.2">
      <c r="B59" s="213" t="s">
        <v>27</v>
      </c>
      <c r="C59" s="490" t="s">
        <v>161</v>
      </c>
      <c r="D59" s="490"/>
      <c r="E59" s="490"/>
      <c r="F59" s="490"/>
      <c r="G59" s="490"/>
      <c r="H59" s="490"/>
      <c r="I59" s="490"/>
      <c r="J59" s="490"/>
    </row>
    <row r="60" spans="2:12" ht="30" customHeight="1" x14ac:dyDescent="0.2">
      <c r="B60" s="213" t="s">
        <v>28</v>
      </c>
      <c r="C60" s="490" t="s">
        <v>162</v>
      </c>
      <c r="D60" s="490"/>
      <c r="E60" s="490"/>
      <c r="F60" s="490"/>
      <c r="G60" s="490"/>
      <c r="H60" s="490"/>
      <c r="I60" s="490"/>
      <c r="J60" s="490"/>
    </row>
  </sheetData>
  <mergeCells count="5">
    <mergeCell ref="B2:B3"/>
    <mergeCell ref="C2:F14"/>
    <mergeCell ref="C58:J58"/>
    <mergeCell ref="C59:J59"/>
    <mergeCell ref="C60:J60"/>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B1:N53"/>
  <sheetViews>
    <sheetView view="pageBreakPreview" zoomScale="70" zoomScaleNormal="85" zoomScaleSheetLayoutView="70" workbookViewId="0">
      <selection activeCell="P33" sqref="P33"/>
    </sheetView>
  </sheetViews>
  <sheetFormatPr defaultRowHeight="12.75" x14ac:dyDescent="0.2"/>
  <cols>
    <col min="1" max="1" width="3.7109375" style="157" customWidth="1"/>
    <col min="2" max="2" width="15.7109375" style="157" customWidth="1"/>
    <col min="3" max="3" width="80.7109375" style="157" customWidth="1"/>
    <col min="4" max="4" width="8.7109375" style="202" customWidth="1"/>
    <col min="5" max="5" width="9.85546875" style="4" customWidth="1"/>
    <col min="6" max="9" width="10.7109375" style="4" customWidth="1"/>
    <col min="10" max="10" width="3.7109375" style="157" customWidth="1"/>
    <col min="11" max="257" width="9.140625" style="157"/>
    <col min="258" max="258" width="13.7109375" style="157" customWidth="1"/>
    <col min="259" max="259" width="42.7109375" style="157" bestFit="1" customWidth="1"/>
    <col min="260" max="260" width="8.7109375" style="157" customWidth="1"/>
    <col min="261" max="261" width="9.85546875" style="157" customWidth="1"/>
    <col min="262" max="265" width="10.7109375" style="157" customWidth="1"/>
    <col min="266" max="266" width="3.7109375" style="157" customWidth="1"/>
    <col min="267" max="513" width="9.140625" style="157"/>
    <col min="514" max="514" width="13.7109375" style="157" customWidth="1"/>
    <col min="515" max="515" width="42.7109375" style="157" bestFit="1" customWidth="1"/>
    <col min="516" max="516" width="8.7109375" style="157" customWidth="1"/>
    <col min="517" max="517" width="9.85546875" style="157" customWidth="1"/>
    <col min="518" max="521" width="10.7109375" style="157" customWidth="1"/>
    <col min="522" max="522" width="3.7109375" style="157" customWidth="1"/>
    <col min="523" max="769" width="9.140625" style="157"/>
    <col min="770" max="770" width="13.7109375" style="157" customWidth="1"/>
    <col min="771" max="771" width="42.7109375" style="157" bestFit="1" customWidth="1"/>
    <col min="772" max="772" width="8.7109375" style="157" customWidth="1"/>
    <col min="773" max="773" width="9.85546875" style="157" customWidth="1"/>
    <col min="774" max="777" width="10.7109375" style="157" customWidth="1"/>
    <col min="778" max="778" width="3.7109375" style="157" customWidth="1"/>
    <col min="779" max="1025" width="9.140625" style="157"/>
    <col min="1026" max="1026" width="13.7109375" style="157" customWidth="1"/>
    <col min="1027" max="1027" width="42.7109375" style="157" bestFit="1" customWidth="1"/>
    <col min="1028" max="1028" width="8.7109375" style="157" customWidth="1"/>
    <col min="1029" max="1029" width="9.85546875" style="157" customWidth="1"/>
    <col min="1030" max="1033" width="10.7109375" style="157" customWidth="1"/>
    <col min="1034" max="1034" width="3.7109375" style="157" customWidth="1"/>
    <col min="1035" max="1281" width="9.140625" style="157"/>
    <col min="1282" max="1282" width="13.7109375" style="157" customWidth="1"/>
    <col min="1283" max="1283" width="42.7109375" style="157" bestFit="1" customWidth="1"/>
    <col min="1284" max="1284" width="8.7109375" style="157" customWidth="1"/>
    <col min="1285" max="1285" width="9.85546875" style="157" customWidth="1"/>
    <col min="1286" max="1289" width="10.7109375" style="157" customWidth="1"/>
    <col min="1290" max="1290" width="3.7109375" style="157" customWidth="1"/>
    <col min="1291" max="1537" width="9.140625" style="157"/>
    <col min="1538" max="1538" width="13.7109375" style="157" customWidth="1"/>
    <col min="1539" max="1539" width="42.7109375" style="157" bestFit="1" customWidth="1"/>
    <col min="1540" max="1540" width="8.7109375" style="157" customWidth="1"/>
    <col min="1541" max="1541" width="9.85546875" style="157" customWidth="1"/>
    <col min="1542" max="1545" width="10.7109375" style="157" customWidth="1"/>
    <col min="1546" max="1546" width="3.7109375" style="157" customWidth="1"/>
    <col min="1547" max="1793" width="9.140625" style="157"/>
    <col min="1794" max="1794" width="13.7109375" style="157" customWidth="1"/>
    <col min="1795" max="1795" width="42.7109375" style="157" bestFit="1" customWidth="1"/>
    <col min="1796" max="1796" width="8.7109375" style="157" customWidth="1"/>
    <col min="1797" max="1797" width="9.85546875" style="157" customWidth="1"/>
    <col min="1798" max="1801" width="10.7109375" style="157" customWidth="1"/>
    <col min="1802" max="1802" width="3.7109375" style="157" customWidth="1"/>
    <col min="1803" max="2049" width="9.140625" style="157"/>
    <col min="2050" max="2050" width="13.7109375" style="157" customWidth="1"/>
    <col min="2051" max="2051" width="42.7109375" style="157" bestFit="1" customWidth="1"/>
    <col min="2052" max="2052" width="8.7109375" style="157" customWidth="1"/>
    <col min="2053" max="2053" width="9.85546875" style="157" customWidth="1"/>
    <col min="2054" max="2057" width="10.7109375" style="157" customWidth="1"/>
    <col min="2058" max="2058" width="3.7109375" style="157" customWidth="1"/>
    <col min="2059" max="2305" width="9.140625" style="157"/>
    <col min="2306" max="2306" width="13.7109375" style="157" customWidth="1"/>
    <col min="2307" max="2307" width="42.7109375" style="157" bestFit="1" customWidth="1"/>
    <col min="2308" max="2308" width="8.7109375" style="157" customWidth="1"/>
    <col min="2309" max="2309" width="9.85546875" style="157" customWidth="1"/>
    <col min="2310" max="2313" width="10.7109375" style="157" customWidth="1"/>
    <col min="2314" max="2314" width="3.7109375" style="157" customWidth="1"/>
    <col min="2315" max="2561" width="9.140625" style="157"/>
    <col min="2562" max="2562" width="13.7109375" style="157" customWidth="1"/>
    <col min="2563" max="2563" width="42.7109375" style="157" bestFit="1" customWidth="1"/>
    <col min="2564" max="2564" width="8.7109375" style="157" customWidth="1"/>
    <col min="2565" max="2565" width="9.85546875" style="157" customWidth="1"/>
    <col min="2566" max="2569" width="10.7109375" style="157" customWidth="1"/>
    <col min="2570" max="2570" width="3.7109375" style="157" customWidth="1"/>
    <col min="2571" max="2817" width="9.140625" style="157"/>
    <col min="2818" max="2818" width="13.7109375" style="157" customWidth="1"/>
    <col min="2819" max="2819" width="42.7109375" style="157" bestFit="1" customWidth="1"/>
    <col min="2820" max="2820" width="8.7109375" style="157" customWidth="1"/>
    <col min="2821" max="2821" width="9.85546875" style="157" customWidth="1"/>
    <col min="2822" max="2825" width="10.7109375" style="157" customWidth="1"/>
    <col min="2826" max="2826" width="3.7109375" style="157" customWidth="1"/>
    <col min="2827" max="3073" width="9.140625" style="157"/>
    <col min="3074" max="3074" width="13.7109375" style="157" customWidth="1"/>
    <col min="3075" max="3075" width="42.7109375" style="157" bestFit="1" customWidth="1"/>
    <col min="3076" max="3076" width="8.7109375" style="157" customWidth="1"/>
    <col min="3077" max="3077" width="9.85546875" style="157" customWidth="1"/>
    <col min="3078" max="3081" width="10.7109375" style="157" customWidth="1"/>
    <col min="3082" max="3082" width="3.7109375" style="157" customWidth="1"/>
    <col min="3083" max="3329" width="9.140625" style="157"/>
    <col min="3330" max="3330" width="13.7109375" style="157" customWidth="1"/>
    <col min="3331" max="3331" width="42.7109375" style="157" bestFit="1" customWidth="1"/>
    <col min="3332" max="3332" width="8.7109375" style="157" customWidth="1"/>
    <col min="3333" max="3333" width="9.85546875" style="157" customWidth="1"/>
    <col min="3334" max="3337" width="10.7109375" style="157" customWidth="1"/>
    <col min="3338" max="3338" width="3.7109375" style="157" customWidth="1"/>
    <col min="3339" max="3585" width="9.140625" style="157"/>
    <col min="3586" max="3586" width="13.7109375" style="157" customWidth="1"/>
    <col min="3587" max="3587" width="42.7109375" style="157" bestFit="1" customWidth="1"/>
    <col min="3588" max="3588" width="8.7109375" style="157" customWidth="1"/>
    <col min="3589" max="3589" width="9.85546875" style="157" customWidth="1"/>
    <col min="3590" max="3593" width="10.7109375" style="157" customWidth="1"/>
    <col min="3594" max="3594" width="3.7109375" style="157" customWidth="1"/>
    <col min="3595" max="3841" width="9.140625" style="157"/>
    <col min="3842" max="3842" width="13.7109375" style="157" customWidth="1"/>
    <col min="3843" max="3843" width="42.7109375" style="157" bestFit="1" customWidth="1"/>
    <col min="3844" max="3844" width="8.7109375" style="157" customWidth="1"/>
    <col min="3845" max="3845" width="9.85546875" style="157" customWidth="1"/>
    <col min="3846" max="3849" width="10.7109375" style="157" customWidth="1"/>
    <col min="3850" max="3850" width="3.7109375" style="157" customWidth="1"/>
    <col min="3851" max="4097" width="9.140625" style="157"/>
    <col min="4098" max="4098" width="13.7109375" style="157" customWidth="1"/>
    <col min="4099" max="4099" width="42.7109375" style="157" bestFit="1" customWidth="1"/>
    <col min="4100" max="4100" width="8.7109375" style="157" customWidth="1"/>
    <col min="4101" max="4101" width="9.85546875" style="157" customWidth="1"/>
    <col min="4102" max="4105" width="10.7109375" style="157" customWidth="1"/>
    <col min="4106" max="4106" width="3.7109375" style="157" customWidth="1"/>
    <col min="4107" max="4353" width="9.140625" style="157"/>
    <col min="4354" max="4354" width="13.7109375" style="157" customWidth="1"/>
    <col min="4355" max="4355" width="42.7109375" style="157" bestFit="1" customWidth="1"/>
    <col min="4356" max="4356" width="8.7109375" style="157" customWidth="1"/>
    <col min="4357" max="4357" width="9.85546875" style="157" customWidth="1"/>
    <col min="4358" max="4361" width="10.7109375" style="157" customWidth="1"/>
    <col min="4362" max="4362" width="3.7109375" style="157" customWidth="1"/>
    <col min="4363" max="4609" width="9.140625" style="157"/>
    <col min="4610" max="4610" width="13.7109375" style="157" customWidth="1"/>
    <col min="4611" max="4611" width="42.7109375" style="157" bestFit="1" customWidth="1"/>
    <col min="4612" max="4612" width="8.7109375" style="157" customWidth="1"/>
    <col min="4613" max="4613" width="9.85546875" style="157" customWidth="1"/>
    <col min="4614" max="4617" width="10.7109375" style="157" customWidth="1"/>
    <col min="4618" max="4618" width="3.7109375" style="157" customWidth="1"/>
    <col min="4619" max="4865" width="9.140625" style="157"/>
    <col min="4866" max="4866" width="13.7109375" style="157" customWidth="1"/>
    <col min="4867" max="4867" width="42.7109375" style="157" bestFit="1" customWidth="1"/>
    <col min="4868" max="4868" width="8.7109375" style="157" customWidth="1"/>
    <col min="4869" max="4869" width="9.85546875" style="157" customWidth="1"/>
    <col min="4870" max="4873" width="10.7109375" style="157" customWidth="1"/>
    <col min="4874" max="4874" width="3.7109375" style="157" customWidth="1"/>
    <col min="4875" max="5121" width="9.140625" style="157"/>
    <col min="5122" max="5122" width="13.7109375" style="157" customWidth="1"/>
    <col min="5123" max="5123" width="42.7109375" style="157" bestFit="1" customWidth="1"/>
    <col min="5124" max="5124" width="8.7109375" style="157" customWidth="1"/>
    <col min="5125" max="5125" width="9.85546875" style="157" customWidth="1"/>
    <col min="5126" max="5129" width="10.7109375" style="157" customWidth="1"/>
    <col min="5130" max="5130" width="3.7109375" style="157" customWidth="1"/>
    <col min="5131" max="5377" width="9.140625" style="157"/>
    <col min="5378" max="5378" width="13.7109375" style="157" customWidth="1"/>
    <col min="5379" max="5379" width="42.7109375" style="157" bestFit="1" customWidth="1"/>
    <col min="5380" max="5380" width="8.7109375" style="157" customWidth="1"/>
    <col min="5381" max="5381" width="9.85546875" style="157" customWidth="1"/>
    <col min="5382" max="5385" width="10.7109375" style="157" customWidth="1"/>
    <col min="5386" max="5386" width="3.7109375" style="157" customWidth="1"/>
    <col min="5387" max="5633" width="9.140625" style="157"/>
    <col min="5634" max="5634" width="13.7109375" style="157" customWidth="1"/>
    <col min="5635" max="5635" width="42.7109375" style="157" bestFit="1" customWidth="1"/>
    <col min="5636" max="5636" width="8.7109375" style="157" customWidth="1"/>
    <col min="5637" max="5637" width="9.85546875" style="157" customWidth="1"/>
    <col min="5638" max="5641" width="10.7109375" style="157" customWidth="1"/>
    <col min="5642" max="5642" width="3.7109375" style="157" customWidth="1"/>
    <col min="5643" max="5889" width="9.140625" style="157"/>
    <col min="5890" max="5890" width="13.7109375" style="157" customWidth="1"/>
    <col min="5891" max="5891" width="42.7109375" style="157" bestFit="1" customWidth="1"/>
    <col min="5892" max="5892" width="8.7109375" style="157" customWidth="1"/>
    <col min="5893" max="5893" width="9.85546875" style="157" customWidth="1"/>
    <col min="5894" max="5897" width="10.7109375" style="157" customWidth="1"/>
    <col min="5898" max="5898" width="3.7109375" style="157" customWidth="1"/>
    <col min="5899" max="6145" width="9.140625" style="157"/>
    <col min="6146" max="6146" width="13.7109375" style="157" customWidth="1"/>
    <col min="6147" max="6147" width="42.7109375" style="157" bestFit="1" customWidth="1"/>
    <col min="6148" max="6148" width="8.7109375" style="157" customWidth="1"/>
    <col min="6149" max="6149" width="9.85546875" style="157" customWidth="1"/>
    <col min="6150" max="6153" width="10.7109375" style="157" customWidth="1"/>
    <col min="6154" max="6154" width="3.7109375" style="157" customWidth="1"/>
    <col min="6155" max="6401" width="9.140625" style="157"/>
    <col min="6402" max="6402" width="13.7109375" style="157" customWidth="1"/>
    <col min="6403" max="6403" width="42.7109375" style="157" bestFit="1" customWidth="1"/>
    <col min="6404" max="6404" width="8.7109375" style="157" customWidth="1"/>
    <col min="6405" max="6405" width="9.85546875" style="157" customWidth="1"/>
    <col min="6406" max="6409" width="10.7109375" style="157" customWidth="1"/>
    <col min="6410" max="6410" width="3.7109375" style="157" customWidth="1"/>
    <col min="6411" max="6657" width="9.140625" style="157"/>
    <col min="6658" max="6658" width="13.7109375" style="157" customWidth="1"/>
    <col min="6659" max="6659" width="42.7109375" style="157" bestFit="1" customWidth="1"/>
    <col min="6660" max="6660" width="8.7109375" style="157" customWidth="1"/>
    <col min="6661" max="6661" width="9.85546875" style="157" customWidth="1"/>
    <col min="6662" max="6665" width="10.7109375" style="157" customWidth="1"/>
    <col min="6666" max="6666" width="3.7109375" style="157" customWidth="1"/>
    <col min="6667" max="6913" width="9.140625" style="157"/>
    <col min="6914" max="6914" width="13.7109375" style="157" customWidth="1"/>
    <col min="6915" max="6915" width="42.7109375" style="157" bestFit="1" customWidth="1"/>
    <col min="6916" max="6916" width="8.7109375" style="157" customWidth="1"/>
    <col min="6917" max="6917" width="9.85546875" style="157" customWidth="1"/>
    <col min="6918" max="6921" width="10.7109375" style="157" customWidth="1"/>
    <col min="6922" max="6922" width="3.7109375" style="157" customWidth="1"/>
    <col min="6923" max="7169" width="9.140625" style="157"/>
    <col min="7170" max="7170" width="13.7109375" style="157" customWidth="1"/>
    <col min="7171" max="7171" width="42.7109375" style="157" bestFit="1" customWidth="1"/>
    <col min="7172" max="7172" width="8.7109375" style="157" customWidth="1"/>
    <col min="7173" max="7173" width="9.85546875" style="157" customWidth="1"/>
    <col min="7174" max="7177" width="10.7109375" style="157" customWidth="1"/>
    <col min="7178" max="7178" width="3.7109375" style="157" customWidth="1"/>
    <col min="7179" max="7425" width="9.140625" style="157"/>
    <col min="7426" max="7426" width="13.7109375" style="157" customWidth="1"/>
    <col min="7427" max="7427" width="42.7109375" style="157" bestFit="1" customWidth="1"/>
    <col min="7428" max="7428" width="8.7109375" style="157" customWidth="1"/>
    <col min="7429" max="7429" width="9.85546875" style="157" customWidth="1"/>
    <col min="7430" max="7433" width="10.7109375" style="157" customWidth="1"/>
    <col min="7434" max="7434" width="3.7109375" style="157" customWidth="1"/>
    <col min="7435" max="7681" width="9.140625" style="157"/>
    <col min="7682" max="7682" width="13.7109375" style="157" customWidth="1"/>
    <col min="7683" max="7683" width="42.7109375" style="157" bestFit="1" customWidth="1"/>
    <col min="7684" max="7684" width="8.7109375" style="157" customWidth="1"/>
    <col min="7685" max="7685" width="9.85546875" style="157" customWidth="1"/>
    <col min="7686" max="7689" width="10.7109375" style="157" customWidth="1"/>
    <col min="7690" max="7690" width="3.7109375" style="157" customWidth="1"/>
    <col min="7691" max="7937" width="9.140625" style="157"/>
    <col min="7938" max="7938" width="13.7109375" style="157" customWidth="1"/>
    <col min="7939" max="7939" width="42.7109375" style="157" bestFit="1" customWidth="1"/>
    <col min="7940" max="7940" width="8.7109375" style="157" customWidth="1"/>
    <col min="7941" max="7941" width="9.85546875" style="157" customWidth="1"/>
    <col min="7942" max="7945" width="10.7109375" style="157" customWidth="1"/>
    <col min="7946" max="7946" width="3.7109375" style="157" customWidth="1"/>
    <col min="7947" max="8193" width="9.140625" style="157"/>
    <col min="8194" max="8194" width="13.7109375" style="157" customWidth="1"/>
    <col min="8195" max="8195" width="42.7109375" style="157" bestFit="1" customWidth="1"/>
    <col min="8196" max="8196" width="8.7109375" style="157" customWidth="1"/>
    <col min="8197" max="8197" width="9.85546875" style="157" customWidth="1"/>
    <col min="8198" max="8201" width="10.7109375" style="157" customWidth="1"/>
    <col min="8202" max="8202" width="3.7109375" style="157" customWidth="1"/>
    <col min="8203" max="8449" width="9.140625" style="157"/>
    <col min="8450" max="8450" width="13.7109375" style="157" customWidth="1"/>
    <col min="8451" max="8451" width="42.7109375" style="157" bestFit="1" customWidth="1"/>
    <col min="8452" max="8452" width="8.7109375" style="157" customWidth="1"/>
    <col min="8453" max="8453" width="9.85546875" style="157" customWidth="1"/>
    <col min="8454" max="8457" width="10.7109375" style="157" customWidth="1"/>
    <col min="8458" max="8458" width="3.7109375" style="157" customWidth="1"/>
    <col min="8459" max="8705" width="9.140625" style="157"/>
    <col min="8706" max="8706" width="13.7109375" style="157" customWidth="1"/>
    <col min="8707" max="8707" width="42.7109375" style="157" bestFit="1" customWidth="1"/>
    <col min="8708" max="8708" width="8.7109375" style="157" customWidth="1"/>
    <col min="8709" max="8709" width="9.85546875" style="157" customWidth="1"/>
    <col min="8710" max="8713" width="10.7109375" style="157" customWidth="1"/>
    <col min="8714" max="8714" width="3.7109375" style="157" customWidth="1"/>
    <col min="8715" max="8961" width="9.140625" style="157"/>
    <col min="8962" max="8962" width="13.7109375" style="157" customWidth="1"/>
    <col min="8963" max="8963" width="42.7109375" style="157" bestFit="1" customWidth="1"/>
    <col min="8964" max="8964" width="8.7109375" style="157" customWidth="1"/>
    <col min="8965" max="8965" width="9.85546875" style="157" customWidth="1"/>
    <col min="8966" max="8969" width="10.7109375" style="157" customWidth="1"/>
    <col min="8970" max="8970" width="3.7109375" style="157" customWidth="1"/>
    <col min="8971" max="9217" width="9.140625" style="157"/>
    <col min="9218" max="9218" width="13.7109375" style="157" customWidth="1"/>
    <col min="9219" max="9219" width="42.7109375" style="157" bestFit="1" customWidth="1"/>
    <col min="9220" max="9220" width="8.7109375" style="157" customWidth="1"/>
    <col min="9221" max="9221" width="9.85546875" style="157" customWidth="1"/>
    <col min="9222" max="9225" width="10.7109375" style="157" customWidth="1"/>
    <col min="9226" max="9226" width="3.7109375" style="157" customWidth="1"/>
    <col min="9227" max="9473" width="9.140625" style="157"/>
    <col min="9474" max="9474" width="13.7109375" style="157" customWidth="1"/>
    <col min="9475" max="9475" width="42.7109375" style="157" bestFit="1" customWidth="1"/>
    <col min="9476" max="9476" width="8.7109375" style="157" customWidth="1"/>
    <col min="9477" max="9477" width="9.85546875" style="157" customWidth="1"/>
    <col min="9478" max="9481" width="10.7109375" style="157" customWidth="1"/>
    <col min="9482" max="9482" width="3.7109375" style="157" customWidth="1"/>
    <col min="9483" max="9729" width="9.140625" style="157"/>
    <col min="9730" max="9730" width="13.7109375" style="157" customWidth="1"/>
    <col min="9731" max="9731" width="42.7109375" style="157" bestFit="1" customWidth="1"/>
    <col min="9732" max="9732" width="8.7109375" style="157" customWidth="1"/>
    <col min="9733" max="9733" width="9.85546875" style="157" customWidth="1"/>
    <col min="9734" max="9737" width="10.7109375" style="157" customWidth="1"/>
    <col min="9738" max="9738" width="3.7109375" style="157" customWidth="1"/>
    <col min="9739" max="9985" width="9.140625" style="157"/>
    <col min="9986" max="9986" width="13.7109375" style="157" customWidth="1"/>
    <col min="9987" max="9987" width="42.7109375" style="157" bestFit="1" customWidth="1"/>
    <col min="9988" max="9988" width="8.7109375" style="157" customWidth="1"/>
    <col min="9989" max="9989" width="9.85546875" style="157" customWidth="1"/>
    <col min="9990" max="9993" width="10.7109375" style="157" customWidth="1"/>
    <col min="9994" max="9994" width="3.7109375" style="157" customWidth="1"/>
    <col min="9995" max="10241" width="9.140625" style="157"/>
    <col min="10242" max="10242" width="13.7109375" style="157" customWidth="1"/>
    <col min="10243" max="10243" width="42.7109375" style="157" bestFit="1" customWidth="1"/>
    <col min="10244" max="10244" width="8.7109375" style="157" customWidth="1"/>
    <col min="10245" max="10245" width="9.85546875" style="157" customWidth="1"/>
    <col min="10246" max="10249" width="10.7109375" style="157" customWidth="1"/>
    <col min="10250" max="10250" width="3.7109375" style="157" customWidth="1"/>
    <col min="10251" max="10497" width="9.140625" style="157"/>
    <col min="10498" max="10498" width="13.7109375" style="157" customWidth="1"/>
    <col min="10499" max="10499" width="42.7109375" style="157" bestFit="1" customWidth="1"/>
    <col min="10500" max="10500" width="8.7109375" style="157" customWidth="1"/>
    <col min="10501" max="10501" width="9.85546875" style="157" customWidth="1"/>
    <col min="10502" max="10505" width="10.7109375" style="157" customWidth="1"/>
    <col min="10506" max="10506" width="3.7109375" style="157" customWidth="1"/>
    <col min="10507" max="10753" width="9.140625" style="157"/>
    <col min="10754" max="10754" width="13.7109375" style="157" customWidth="1"/>
    <col min="10755" max="10755" width="42.7109375" style="157" bestFit="1" customWidth="1"/>
    <col min="10756" max="10756" width="8.7109375" style="157" customWidth="1"/>
    <col min="10757" max="10757" width="9.85546875" style="157" customWidth="1"/>
    <col min="10758" max="10761" width="10.7109375" style="157" customWidth="1"/>
    <col min="10762" max="10762" width="3.7109375" style="157" customWidth="1"/>
    <col min="10763" max="11009" width="9.140625" style="157"/>
    <col min="11010" max="11010" width="13.7109375" style="157" customWidth="1"/>
    <col min="11011" max="11011" width="42.7109375" style="157" bestFit="1" customWidth="1"/>
    <col min="11012" max="11012" width="8.7109375" style="157" customWidth="1"/>
    <col min="11013" max="11013" width="9.85546875" style="157" customWidth="1"/>
    <col min="11014" max="11017" width="10.7109375" style="157" customWidth="1"/>
    <col min="11018" max="11018" width="3.7109375" style="157" customWidth="1"/>
    <col min="11019" max="11265" width="9.140625" style="157"/>
    <col min="11266" max="11266" width="13.7109375" style="157" customWidth="1"/>
    <col min="11267" max="11267" width="42.7109375" style="157" bestFit="1" customWidth="1"/>
    <col min="11268" max="11268" width="8.7109375" style="157" customWidth="1"/>
    <col min="11269" max="11269" width="9.85546875" style="157" customWidth="1"/>
    <col min="11270" max="11273" width="10.7109375" style="157" customWidth="1"/>
    <col min="11274" max="11274" width="3.7109375" style="157" customWidth="1"/>
    <col min="11275" max="11521" width="9.140625" style="157"/>
    <col min="11522" max="11522" width="13.7109375" style="157" customWidth="1"/>
    <col min="11523" max="11523" width="42.7109375" style="157" bestFit="1" customWidth="1"/>
    <col min="11524" max="11524" width="8.7109375" style="157" customWidth="1"/>
    <col min="11525" max="11525" width="9.85546875" style="157" customWidth="1"/>
    <col min="11526" max="11529" width="10.7109375" style="157" customWidth="1"/>
    <col min="11530" max="11530" width="3.7109375" style="157" customWidth="1"/>
    <col min="11531" max="11777" width="9.140625" style="157"/>
    <col min="11778" max="11778" width="13.7109375" style="157" customWidth="1"/>
    <col min="11779" max="11779" width="42.7109375" style="157" bestFit="1" customWidth="1"/>
    <col min="11780" max="11780" width="8.7109375" style="157" customWidth="1"/>
    <col min="11781" max="11781" width="9.85546875" style="157" customWidth="1"/>
    <col min="11782" max="11785" width="10.7109375" style="157" customWidth="1"/>
    <col min="11786" max="11786" width="3.7109375" style="157" customWidth="1"/>
    <col min="11787" max="12033" width="9.140625" style="157"/>
    <col min="12034" max="12034" width="13.7109375" style="157" customWidth="1"/>
    <col min="12035" max="12035" width="42.7109375" style="157" bestFit="1" customWidth="1"/>
    <col min="12036" max="12036" width="8.7109375" style="157" customWidth="1"/>
    <col min="12037" max="12037" width="9.85546875" style="157" customWidth="1"/>
    <col min="12038" max="12041" width="10.7109375" style="157" customWidth="1"/>
    <col min="12042" max="12042" width="3.7109375" style="157" customWidth="1"/>
    <col min="12043" max="12289" width="9.140625" style="157"/>
    <col min="12290" max="12290" width="13.7109375" style="157" customWidth="1"/>
    <col min="12291" max="12291" width="42.7109375" style="157" bestFit="1" customWidth="1"/>
    <col min="12292" max="12292" width="8.7109375" style="157" customWidth="1"/>
    <col min="12293" max="12293" width="9.85546875" style="157" customWidth="1"/>
    <col min="12294" max="12297" width="10.7109375" style="157" customWidth="1"/>
    <col min="12298" max="12298" width="3.7109375" style="157" customWidth="1"/>
    <col min="12299" max="12545" width="9.140625" style="157"/>
    <col min="12546" max="12546" width="13.7109375" style="157" customWidth="1"/>
    <col min="12547" max="12547" width="42.7109375" style="157" bestFit="1" customWidth="1"/>
    <col min="12548" max="12548" width="8.7109375" style="157" customWidth="1"/>
    <col min="12549" max="12549" width="9.85546875" style="157" customWidth="1"/>
    <col min="12550" max="12553" width="10.7109375" style="157" customWidth="1"/>
    <col min="12554" max="12554" width="3.7109375" style="157" customWidth="1"/>
    <col min="12555" max="12801" width="9.140625" style="157"/>
    <col min="12802" max="12802" width="13.7109375" style="157" customWidth="1"/>
    <col min="12803" max="12803" width="42.7109375" style="157" bestFit="1" customWidth="1"/>
    <col min="12804" max="12804" width="8.7109375" style="157" customWidth="1"/>
    <col min="12805" max="12805" width="9.85546875" style="157" customWidth="1"/>
    <col min="12806" max="12809" width="10.7109375" style="157" customWidth="1"/>
    <col min="12810" max="12810" width="3.7109375" style="157" customWidth="1"/>
    <col min="12811" max="13057" width="9.140625" style="157"/>
    <col min="13058" max="13058" width="13.7109375" style="157" customWidth="1"/>
    <col min="13059" max="13059" width="42.7109375" style="157" bestFit="1" customWidth="1"/>
    <col min="13060" max="13060" width="8.7109375" style="157" customWidth="1"/>
    <col min="13061" max="13061" width="9.85546875" style="157" customWidth="1"/>
    <col min="13062" max="13065" width="10.7109375" style="157" customWidth="1"/>
    <col min="13066" max="13066" width="3.7109375" style="157" customWidth="1"/>
    <col min="13067" max="13313" width="9.140625" style="157"/>
    <col min="13314" max="13314" width="13.7109375" style="157" customWidth="1"/>
    <col min="13315" max="13315" width="42.7109375" style="157" bestFit="1" customWidth="1"/>
    <col min="13316" max="13316" width="8.7109375" style="157" customWidth="1"/>
    <col min="13317" max="13317" width="9.85546875" style="157" customWidth="1"/>
    <col min="13318" max="13321" width="10.7109375" style="157" customWidth="1"/>
    <col min="13322" max="13322" width="3.7109375" style="157" customWidth="1"/>
    <col min="13323" max="13569" width="9.140625" style="157"/>
    <col min="13570" max="13570" width="13.7109375" style="157" customWidth="1"/>
    <col min="13571" max="13571" width="42.7109375" style="157" bestFit="1" customWidth="1"/>
    <col min="13572" max="13572" width="8.7109375" style="157" customWidth="1"/>
    <col min="13573" max="13573" width="9.85546875" style="157" customWidth="1"/>
    <col min="13574" max="13577" width="10.7109375" style="157" customWidth="1"/>
    <col min="13578" max="13578" width="3.7109375" style="157" customWidth="1"/>
    <col min="13579" max="13825" width="9.140625" style="157"/>
    <col min="13826" max="13826" width="13.7109375" style="157" customWidth="1"/>
    <col min="13827" max="13827" width="42.7109375" style="157" bestFit="1" customWidth="1"/>
    <col min="13828" max="13828" width="8.7109375" style="157" customWidth="1"/>
    <col min="13829" max="13829" width="9.85546875" style="157" customWidth="1"/>
    <col min="13830" max="13833" width="10.7109375" style="157" customWidth="1"/>
    <col min="13834" max="13834" width="3.7109375" style="157" customWidth="1"/>
    <col min="13835" max="14081" width="9.140625" style="157"/>
    <col min="14082" max="14082" width="13.7109375" style="157" customWidth="1"/>
    <col min="14083" max="14083" width="42.7109375" style="157" bestFit="1" customWidth="1"/>
    <col min="14084" max="14084" width="8.7109375" style="157" customWidth="1"/>
    <col min="14085" max="14085" width="9.85546875" style="157" customWidth="1"/>
    <col min="14086" max="14089" width="10.7109375" style="157" customWidth="1"/>
    <col min="14090" max="14090" width="3.7109375" style="157" customWidth="1"/>
    <col min="14091" max="14337" width="9.140625" style="157"/>
    <col min="14338" max="14338" width="13.7109375" style="157" customWidth="1"/>
    <col min="14339" max="14339" width="42.7109375" style="157" bestFit="1" customWidth="1"/>
    <col min="14340" max="14340" width="8.7109375" style="157" customWidth="1"/>
    <col min="14341" max="14341" width="9.85546875" style="157" customWidth="1"/>
    <col min="14342" max="14345" width="10.7109375" style="157" customWidth="1"/>
    <col min="14346" max="14346" width="3.7109375" style="157" customWidth="1"/>
    <col min="14347" max="14593" width="9.140625" style="157"/>
    <col min="14594" max="14594" width="13.7109375" style="157" customWidth="1"/>
    <col min="14595" max="14595" width="42.7109375" style="157" bestFit="1" customWidth="1"/>
    <col min="14596" max="14596" width="8.7109375" style="157" customWidth="1"/>
    <col min="14597" max="14597" width="9.85546875" style="157" customWidth="1"/>
    <col min="14598" max="14601" width="10.7109375" style="157" customWidth="1"/>
    <col min="14602" max="14602" width="3.7109375" style="157" customWidth="1"/>
    <col min="14603" max="14849" width="9.140625" style="157"/>
    <col min="14850" max="14850" width="13.7109375" style="157" customWidth="1"/>
    <col min="14851" max="14851" width="42.7109375" style="157" bestFit="1" customWidth="1"/>
    <col min="14852" max="14852" width="8.7109375" style="157" customWidth="1"/>
    <col min="14853" max="14853" width="9.85546875" style="157" customWidth="1"/>
    <col min="14854" max="14857" width="10.7109375" style="157" customWidth="1"/>
    <col min="14858" max="14858" width="3.7109375" style="157" customWidth="1"/>
    <col min="14859" max="15105" width="9.140625" style="157"/>
    <col min="15106" max="15106" width="13.7109375" style="157" customWidth="1"/>
    <col min="15107" max="15107" width="42.7109375" style="157" bestFit="1" customWidth="1"/>
    <col min="15108" max="15108" width="8.7109375" style="157" customWidth="1"/>
    <col min="15109" max="15109" width="9.85546875" style="157" customWidth="1"/>
    <col min="15110" max="15113" width="10.7109375" style="157" customWidth="1"/>
    <col min="15114" max="15114" width="3.7109375" style="157" customWidth="1"/>
    <col min="15115" max="15361" width="9.140625" style="157"/>
    <col min="15362" max="15362" width="13.7109375" style="157" customWidth="1"/>
    <col min="15363" max="15363" width="42.7109375" style="157" bestFit="1" customWidth="1"/>
    <col min="15364" max="15364" width="8.7109375" style="157" customWidth="1"/>
    <col min="15365" max="15365" width="9.85546875" style="157" customWidth="1"/>
    <col min="15366" max="15369" width="10.7109375" style="157" customWidth="1"/>
    <col min="15370" max="15370" width="3.7109375" style="157" customWidth="1"/>
    <col min="15371" max="15617" width="9.140625" style="157"/>
    <col min="15618" max="15618" width="13.7109375" style="157" customWidth="1"/>
    <col min="15619" max="15619" width="42.7109375" style="157" bestFit="1" customWidth="1"/>
    <col min="15620" max="15620" width="8.7109375" style="157" customWidth="1"/>
    <col min="15621" max="15621" width="9.85546875" style="157" customWidth="1"/>
    <col min="15622" max="15625" width="10.7109375" style="157" customWidth="1"/>
    <col min="15626" max="15626" width="3.7109375" style="157" customWidth="1"/>
    <col min="15627" max="15873" width="9.140625" style="157"/>
    <col min="15874" max="15874" width="13.7109375" style="157" customWidth="1"/>
    <col min="15875" max="15875" width="42.7109375" style="157" bestFit="1" customWidth="1"/>
    <col min="15876" max="15876" width="8.7109375" style="157" customWidth="1"/>
    <col min="15877" max="15877" width="9.85546875" style="157" customWidth="1"/>
    <col min="15878" max="15881" width="10.7109375" style="157" customWidth="1"/>
    <col min="15882" max="15882" width="3.7109375" style="157" customWidth="1"/>
    <col min="15883" max="16129" width="9.140625" style="157"/>
    <col min="16130" max="16130" width="13.7109375" style="157" customWidth="1"/>
    <col min="16131" max="16131" width="42.7109375" style="157" bestFit="1" customWidth="1"/>
    <col min="16132" max="16132" width="8.7109375" style="157" customWidth="1"/>
    <col min="16133" max="16133" width="9.85546875" style="157" customWidth="1"/>
    <col min="16134" max="16137" width="10.7109375" style="157" customWidth="1"/>
    <col min="16138" max="16138" width="3.7109375" style="157" customWidth="1"/>
    <col min="16139" max="16384" width="9.140625" style="157"/>
  </cols>
  <sheetData>
    <row r="1" spans="2:9" ht="13.5" thickBot="1" x14ac:dyDescent="0.25">
      <c r="C1" s="158"/>
      <c r="D1" s="159"/>
    </row>
    <row r="2" spans="2:9" ht="15.75" customHeight="1" x14ac:dyDescent="0.2">
      <c r="B2" s="488" t="s">
        <v>195</v>
      </c>
      <c r="C2" s="501" t="s">
        <v>252</v>
      </c>
      <c r="D2" s="492"/>
      <c r="E2" s="492"/>
      <c r="F2" s="502"/>
      <c r="G2" s="344"/>
      <c r="H2" s="344"/>
      <c r="I2" s="344"/>
    </row>
    <row r="3" spans="2:9" ht="15.75" customHeight="1" thickBot="1" x14ac:dyDescent="0.25">
      <c r="B3" s="489"/>
      <c r="C3" s="494"/>
      <c r="D3" s="495"/>
      <c r="E3" s="495"/>
      <c r="F3" s="503"/>
      <c r="G3" s="344"/>
      <c r="H3" s="344"/>
      <c r="I3" s="344"/>
    </row>
    <row r="4" spans="2:9" ht="15.75" customHeight="1" x14ac:dyDescent="0.2">
      <c r="C4" s="494"/>
      <c r="D4" s="495"/>
      <c r="E4" s="495"/>
      <c r="F4" s="503"/>
      <c r="G4" s="344"/>
      <c r="H4" s="344"/>
      <c r="I4" s="344"/>
    </row>
    <row r="5" spans="2:9" ht="15.75" customHeight="1" x14ac:dyDescent="0.2">
      <c r="C5" s="494"/>
      <c r="D5" s="495"/>
      <c r="E5" s="495"/>
      <c r="F5" s="503"/>
      <c r="G5" s="344"/>
      <c r="H5" s="344"/>
      <c r="I5" s="344"/>
    </row>
    <row r="6" spans="2:9" ht="15.75" customHeight="1" x14ac:dyDescent="0.2">
      <c r="C6" s="494"/>
      <c r="D6" s="495"/>
      <c r="E6" s="495"/>
      <c r="F6" s="503"/>
      <c r="G6" s="344"/>
      <c r="H6" s="344"/>
      <c r="I6" s="344"/>
    </row>
    <row r="7" spans="2:9" ht="15.75" customHeight="1" x14ac:dyDescent="0.2">
      <c r="C7" s="494"/>
      <c r="D7" s="495"/>
      <c r="E7" s="495"/>
      <c r="F7" s="503"/>
      <c r="G7" s="344"/>
      <c r="H7" s="344"/>
      <c r="I7" s="344"/>
    </row>
    <row r="8" spans="2:9" ht="15.75" customHeight="1" x14ac:dyDescent="0.2">
      <c r="C8" s="494"/>
      <c r="D8" s="495"/>
      <c r="E8" s="495"/>
      <c r="F8" s="503"/>
      <c r="G8" s="344"/>
      <c r="H8" s="344"/>
      <c r="I8" s="344"/>
    </row>
    <row r="9" spans="2:9" ht="15.75" customHeight="1" x14ac:dyDescent="0.2">
      <c r="C9" s="494"/>
      <c r="D9" s="495"/>
      <c r="E9" s="495"/>
      <c r="F9" s="503"/>
      <c r="G9" s="344"/>
      <c r="H9" s="344"/>
      <c r="I9" s="344"/>
    </row>
    <row r="10" spans="2:9" ht="15.75" customHeight="1" x14ac:dyDescent="0.2">
      <c r="C10" s="494"/>
      <c r="D10" s="495"/>
      <c r="E10" s="495"/>
      <c r="F10" s="503"/>
      <c r="G10" s="344"/>
      <c r="H10" s="344"/>
      <c r="I10" s="344"/>
    </row>
    <row r="11" spans="2:9" ht="15.75" customHeight="1" x14ac:dyDescent="0.2">
      <c r="C11" s="494"/>
      <c r="D11" s="495"/>
      <c r="E11" s="495"/>
      <c r="F11" s="503"/>
      <c r="G11" s="344"/>
      <c r="H11" s="344"/>
      <c r="I11" s="344"/>
    </row>
    <row r="12" spans="2:9" ht="15.75" customHeight="1" x14ac:dyDescent="0.2">
      <c r="C12" s="494"/>
      <c r="D12" s="495"/>
      <c r="E12" s="495"/>
      <c r="F12" s="503"/>
      <c r="G12" s="344"/>
      <c r="H12" s="344"/>
      <c r="I12" s="344"/>
    </row>
    <row r="13" spans="2:9" ht="15.75" customHeight="1" x14ac:dyDescent="0.2">
      <c r="C13" s="497"/>
      <c r="D13" s="498"/>
      <c r="E13" s="498"/>
      <c r="F13" s="504"/>
      <c r="G13" s="344"/>
      <c r="H13" s="344"/>
      <c r="I13" s="344"/>
    </row>
    <row r="14" spans="2:9" ht="13.5" thickBot="1" x14ac:dyDescent="0.25"/>
    <row r="15" spans="2:9" s="160" customFormat="1" ht="13.5" thickBot="1" x14ac:dyDescent="0.25">
      <c r="C15" s="160" t="s">
        <v>0</v>
      </c>
      <c r="D15" s="161"/>
      <c r="E15" s="8"/>
      <c r="F15" s="8"/>
      <c r="G15" s="9" t="s">
        <v>1</v>
      </c>
      <c r="H15" s="10">
        <v>1</v>
      </c>
      <c r="I15" s="8"/>
    </row>
    <row r="16" spans="2:9" ht="13.5" thickBot="1" x14ac:dyDescent="0.25">
      <c r="C16" s="160"/>
      <c r="G16" s="9"/>
      <c r="H16" s="10"/>
    </row>
    <row r="17" spans="2:14" ht="13.5" thickBot="1" x14ac:dyDescent="0.25">
      <c r="C17" s="160"/>
      <c r="G17" s="9"/>
      <c r="H17" s="10"/>
    </row>
    <row r="18" spans="2:14" ht="13.5" thickBot="1" x14ac:dyDescent="0.25"/>
    <row r="19" spans="2:14" s="164" customFormat="1" x14ac:dyDescent="0.2">
      <c r="B19" s="162" t="s">
        <v>2</v>
      </c>
      <c r="C19" s="163" t="s">
        <v>3</v>
      </c>
      <c r="D19" s="163" t="s">
        <v>4</v>
      </c>
      <c r="E19" s="13" t="s">
        <v>5</v>
      </c>
      <c r="F19" s="14" t="s">
        <v>6</v>
      </c>
      <c r="G19" s="13" t="s">
        <v>6</v>
      </c>
      <c r="H19" s="13" t="s">
        <v>7</v>
      </c>
      <c r="I19" s="13" t="s">
        <v>8</v>
      </c>
    </row>
    <row r="20" spans="2:14" s="164" customFormat="1" ht="33" thickBot="1" x14ac:dyDescent="0.25">
      <c r="B20" s="203" t="s">
        <v>9</v>
      </c>
      <c r="C20" s="165"/>
      <c r="D20" s="165"/>
      <c r="E20" s="19"/>
      <c r="F20" s="20" t="s">
        <v>29</v>
      </c>
      <c r="G20" s="21" t="s">
        <v>30</v>
      </c>
      <c r="H20" s="19"/>
      <c r="I20" s="19"/>
    </row>
    <row r="21" spans="2:14" s="164" customFormat="1" ht="13.5" thickBot="1" x14ac:dyDescent="0.25">
      <c r="B21" s="166"/>
      <c r="C21" s="167" t="s">
        <v>13</v>
      </c>
      <c r="D21" s="168"/>
      <c r="E21" s="24"/>
      <c r="F21" s="24"/>
      <c r="G21" s="24"/>
      <c r="H21" s="24"/>
      <c r="I21" s="26"/>
    </row>
    <row r="22" spans="2:14" s="173" customFormat="1" x14ac:dyDescent="0.2">
      <c r="B22" s="169"/>
      <c r="C22" s="170"/>
      <c r="D22" s="171"/>
      <c r="E22" s="172"/>
      <c r="F22" s="172"/>
      <c r="G22" s="172"/>
      <c r="H22" s="78"/>
      <c r="I22" s="140"/>
    </row>
    <row r="23" spans="2:14" s="176" customFormat="1" x14ac:dyDescent="0.2">
      <c r="B23" s="174"/>
      <c r="C23" s="174"/>
      <c r="D23" s="85"/>
      <c r="E23" s="175"/>
      <c r="F23" s="175"/>
      <c r="G23" s="175"/>
      <c r="H23" s="61"/>
      <c r="I23" s="62"/>
      <c r="K23" s="177"/>
      <c r="L23" s="178"/>
      <c r="M23" s="204"/>
      <c r="N23" s="204"/>
    </row>
    <row r="24" spans="2:14" x14ac:dyDescent="0.2">
      <c r="B24" s="179"/>
      <c r="C24" s="180"/>
      <c r="D24" s="32"/>
      <c r="E24" s="181"/>
      <c r="F24" s="181"/>
      <c r="G24" s="181"/>
      <c r="H24" s="34"/>
      <c r="I24" s="35"/>
      <c r="K24" s="182"/>
    </row>
    <row r="25" spans="2:14" x14ac:dyDescent="0.2">
      <c r="B25" s="179"/>
      <c r="C25" s="179"/>
      <c r="D25" s="32"/>
      <c r="E25" s="40"/>
      <c r="F25" s="40"/>
      <c r="G25" s="40"/>
      <c r="H25" s="34"/>
      <c r="I25" s="35"/>
      <c r="K25" s="182"/>
    </row>
    <row r="26" spans="2:14" ht="13.5" thickBot="1" x14ac:dyDescent="0.25">
      <c r="B26" s="183"/>
      <c r="C26" s="184"/>
      <c r="D26" s="185"/>
      <c r="E26" s="74"/>
      <c r="F26" s="74"/>
      <c r="G26" s="74"/>
      <c r="H26" s="74"/>
      <c r="I26" s="142"/>
    </row>
    <row r="27" spans="2:14" ht="13.5" thickBot="1" x14ac:dyDescent="0.25">
      <c r="B27" s="186"/>
      <c r="C27" s="187" t="s">
        <v>14</v>
      </c>
      <c r="D27" s="188"/>
      <c r="E27" s="49"/>
      <c r="F27" s="49"/>
      <c r="G27" s="49"/>
      <c r="H27" s="51" t="s">
        <v>15</v>
      </c>
      <c r="I27" s="10">
        <f>SUM(I22:I26)</f>
        <v>0</v>
      </c>
    </row>
    <row r="28" spans="2:14" ht="13.5" thickBot="1" x14ac:dyDescent="0.25">
      <c r="B28" s="186"/>
      <c r="C28" s="184"/>
      <c r="D28" s="189"/>
      <c r="E28" s="44"/>
      <c r="F28" s="44"/>
      <c r="G28" s="44"/>
      <c r="H28" s="44"/>
      <c r="I28" s="46"/>
    </row>
    <row r="29" spans="2:14" ht="13.5" thickBot="1" x14ac:dyDescent="0.25">
      <c r="B29" s="190"/>
      <c r="C29" s="167" t="s">
        <v>16</v>
      </c>
      <c r="D29" s="189"/>
      <c r="E29" s="44"/>
      <c r="F29" s="44"/>
      <c r="G29" s="44"/>
      <c r="H29" s="44"/>
      <c r="I29" s="46"/>
    </row>
    <row r="30" spans="2:14" s="194" customFormat="1" x14ac:dyDescent="0.2">
      <c r="B30" s="191"/>
      <c r="C30" s="192"/>
      <c r="D30" s="193"/>
      <c r="E30" s="75"/>
      <c r="F30" s="75"/>
      <c r="G30" s="75"/>
      <c r="H30" s="75"/>
      <c r="I30" s="79"/>
    </row>
    <row r="31" spans="2:14" s="194" customFormat="1" x14ac:dyDescent="0.2">
      <c r="B31" s="195"/>
      <c r="C31" s="195"/>
      <c r="D31" s="196"/>
      <c r="E31" s="60"/>
      <c r="F31" s="60"/>
      <c r="G31" s="60"/>
      <c r="H31" s="61"/>
      <c r="I31" s="62"/>
    </row>
    <row r="32" spans="2:14" s="194" customFormat="1" x14ac:dyDescent="0.2">
      <c r="B32" s="195"/>
      <c r="C32" s="195"/>
      <c r="D32" s="196"/>
      <c r="E32" s="60"/>
      <c r="F32" s="60"/>
      <c r="G32" s="60"/>
      <c r="H32" s="61"/>
      <c r="I32" s="62"/>
    </row>
    <row r="33" spans="2:11" s="194" customFormat="1" x14ac:dyDescent="0.2">
      <c r="B33" s="195"/>
      <c r="C33" s="195"/>
      <c r="D33" s="196"/>
      <c r="E33" s="60"/>
      <c r="F33" s="60"/>
      <c r="G33" s="60"/>
      <c r="H33" s="60"/>
      <c r="I33" s="62"/>
    </row>
    <row r="34" spans="2:11" s="194" customFormat="1" x14ac:dyDescent="0.2">
      <c r="B34" s="195"/>
      <c r="C34" s="195"/>
      <c r="D34" s="196"/>
      <c r="E34" s="60"/>
      <c r="F34" s="60"/>
      <c r="G34" s="60"/>
      <c r="H34" s="61"/>
      <c r="I34" s="62"/>
    </row>
    <row r="35" spans="2:11" s="194" customFormat="1" x14ac:dyDescent="0.2">
      <c r="B35" s="195"/>
      <c r="C35" s="195"/>
      <c r="D35" s="196"/>
      <c r="E35" s="60"/>
      <c r="F35" s="60"/>
      <c r="G35" s="60"/>
      <c r="H35" s="61"/>
      <c r="I35" s="62"/>
    </row>
    <row r="36" spans="2:11" x14ac:dyDescent="0.2">
      <c r="B36" s="179"/>
      <c r="C36" s="179"/>
      <c r="D36" s="197"/>
      <c r="E36" s="40"/>
      <c r="F36" s="40"/>
      <c r="G36" s="40"/>
      <c r="H36" s="40"/>
      <c r="I36" s="35"/>
    </row>
    <row r="37" spans="2:11" ht="13.5" thickBot="1" x14ac:dyDescent="0.25">
      <c r="B37" s="183"/>
      <c r="C37" s="184"/>
      <c r="D37" s="198"/>
      <c r="E37" s="76"/>
      <c r="F37" s="76"/>
      <c r="G37" s="76"/>
      <c r="H37" s="34"/>
      <c r="I37" s="83"/>
      <c r="K37" s="182"/>
    </row>
    <row r="38" spans="2:11" ht="13.5" thickBot="1" x14ac:dyDescent="0.25">
      <c r="B38" s="186"/>
      <c r="C38" s="187" t="s">
        <v>17</v>
      </c>
      <c r="D38" s="188"/>
      <c r="E38" s="49"/>
      <c r="F38" s="49"/>
      <c r="G38" s="49"/>
      <c r="H38" s="51" t="s">
        <v>15</v>
      </c>
      <c r="I38" s="10">
        <f>SUM(I30:I37)</f>
        <v>0</v>
      </c>
    </row>
    <row r="39" spans="2:11" ht="13.5" thickBot="1" x14ac:dyDescent="0.25">
      <c r="B39" s="186"/>
      <c r="C39" s="184"/>
      <c r="D39" s="189"/>
      <c r="E39" s="44"/>
      <c r="F39" s="44"/>
      <c r="G39" s="44"/>
      <c r="H39" s="44"/>
      <c r="I39" s="46"/>
    </row>
    <row r="40" spans="2:11" ht="13.5" thickBot="1" x14ac:dyDescent="0.25">
      <c r="B40" s="190"/>
      <c r="C40" s="167" t="s">
        <v>18</v>
      </c>
      <c r="D40" s="189"/>
      <c r="E40" s="44"/>
      <c r="F40" s="44"/>
      <c r="G40" s="44"/>
      <c r="H40" s="44"/>
      <c r="I40" s="46"/>
    </row>
    <row r="41" spans="2:11" ht="178.5" x14ac:dyDescent="0.2">
      <c r="B41" s="408" t="str">
        <f>'ANAS 2015'!B4</f>
        <v xml:space="preserve">SIC.04.02.001.3.b </v>
      </c>
      <c r="C41" s="417"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418" t="str">
        <f>'ANAS 2015'!D4</f>
        <v xml:space="preserve">cad </v>
      </c>
      <c r="E41" s="355">
        <f>'BSIC04.a-4C'!E42</f>
        <v>4</v>
      </c>
      <c r="F41" s="354">
        <f>'ANAS 2015'!E4</f>
        <v>9.0500000000000007</v>
      </c>
      <c r="G41" s="355">
        <f>F41/4</f>
        <v>2.2625000000000002</v>
      </c>
      <c r="H41" s="356">
        <f t="shared" ref="H41:H45" si="0">E41/$H$15</f>
        <v>4</v>
      </c>
      <c r="I41" s="357">
        <f t="shared" ref="I41:I45" si="1">H41*G41</f>
        <v>9.0500000000000007</v>
      </c>
      <c r="K41" s="182"/>
    </row>
    <row r="42" spans="2:11" ht="204" x14ac:dyDescent="0.2">
      <c r="B42" s="407" t="str">
        <f>'ANAS 2015'!B10</f>
        <v xml:space="preserve">SIC.04.02.010.2.b </v>
      </c>
      <c r="C42" s="41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420" t="str">
        <f>'ANAS 2015'!D10</f>
        <v>mq</v>
      </c>
      <c r="E42" s="358">
        <f>'BSIC04.a-4C'!E43</f>
        <v>1.68</v>
      </c>
      <c r="F42" s="359">
        <f>'ANAS 2015'!E10</f>
        <v>15.26</v>
      </c>
      <c r="G42" s="358">
        <f t="shared" ref="G42:G45" si="2">F42/4</f>
        <v>3.8149999999999999</v>
      </c>
      <c r="H42" s="360">
        <f t="shared" si="0"/>
        <v>1.68</v>
      </c>
      <c r="I42" s="361">
        <f t="shared" si="1"/>
        <v>6.4091999999999993</v>
      </c>
      <c r="K42" s="182"/>
    </row>
    <row r="43" spans="2:11" ht="178.5" x14ac:dyDescent="0.2">
      <c r="B43" s="407" t="str">
        <f>'ANAS 2015'!B6</f>
        <v xml:space="preserve">SIC.04.02.005.3.b </v>
      </c>
      <c r="C43" s="41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420" t="str">
        <f>'ANAS 2015'!D6</f>
        <v xml:space="preserve">cad </v>
      </c>
      <c r="E43" s="358">
        <f>'BSIC04.a-4C'!E45</f>
        <v>21</v>
      </c>
      <c r="F43" s="359">
        <f>'ANAS 2015'!E6</f>
        <v>9.1300000000000008</v>
      </c>
      <c r="G43" s="358">
        <f t="shared" si="2"/>
        <v>2.2825000000000002</v>
      </c>
      <c r="H43" s="360">
        <f t="shared" si="0"/>
        <v>21</v>
      </c>
      <c r="I43" s="361">
        <f t="shared" si="1"/>
        <v>47.932500000000005</v>
      </c>
      <c r="K43" s="182"/>
    </row>
    <row r="44" spans="2:11" ht="212.25" customHeight="1" x14ac:dyDescent="0.2">
      <c r="B44" s="407" t="str">
        <f>'ANAS 2015'!B12</f>
        <v xml:space="preserve">SIC.04.02.010.3.b </v>
      </c>
      <c r="C44" s="41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420" t="str">
        <f>'ANAS 2015'!D12</f>
        <v>mq</v>
      </c>
      <c r="E44" s="358">
        <f>'BSIC04.a-4C'!E46</f>
        <v>12.15</v>
      </c>
      <c r="F44" s="359">
        <f>'ANAS 2015'!E12</f>
        <v>15.59</v>
      </c>
      <c r="G44" s="358">
        <f t="shared" si="2"/>
        <v>3.8975</v>
      </c>
      <c r="H44" s="360">
        <f t="shared" si="0"/>
        <v>12.15</v>
      </c>
      <c r="I44" s="361">
        <f t="shared" si="1"/>
        <v>47.354624999999999</v>
      </c>
      <c r="K44" s="182"/>
    </row>
    <row r="45" spans="2:11" ht="204.75" thickBot="1" x14ac:dyDescent="0.25">
      <c r="B45" s="407" t="str">
        <f>'ANAS 2015'!B10</f>
        <v xml:space="preserve">SIC.04.02.010.2.b </v>
      </c>
      <c r="C45" s="41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420" t="str">
        <f>'ANAS 2015'!D10</f>
        <v>mq</v>
      </c>
      <c r="E45" s="358">
        <f>'BSIC04.a-4C'!E47</f>
        <v>3.15</v>
      </c>
      <c r="F45" s="359">
        <f>'ANAS 2015'!E10</f>
        <v>15.26</v>
      </c>
      <c r="G45" s="358">
        <f t="shared" si="2"/>
        <v>3.8149999999999999</v>
      </c>
      <c r="H45" s="360">
        <f t="shared" si="0"/>
        <v>3.15</v>
      </c>
      <c r="I45" s="361">
        <f t="shared" si="1"/>
        <v>12.017249999999999</v>
      </c>
      <c r="K45" s="182"/>
    </row>
    <row r="46" spans="2:11" ht="13.5" thickBot="1" x14ac:dyDescent="0.25">
      <c r="B46" s="186"/>
      <c r="C46" s="187" t="s">
        <v>22</v>
      </c>
      <c r="D46" s="188"/>
      <c r="E46" s="49"/>
      <c r="F46" s="49"/>
      <c r="G46" s="49"/>
      <c r="H46" s="51" t="s">
        <v>15</v>
      </c>
      <c r="I46" s="10">
        <f>SUM(I41:I45)</f>
        <v>122.763575</v>
      </c>
    </row>
    <row r="47" spans="2:11" ht="13.5" thickBot="1" x14ac:dyDescent="0.25">
      <c r="C47" s="199"/>
      <c r="D47" s="200"/>
      <c r="E47" s="66"/>
      <c r="F47" s="66"/>
      <c r="G47" s="66"/>
      <c r="H47" s="67"/>
      <c r="I47" s="67"/>
    </row>
    <row r="48" spans="2:11" ht="13.5" thickBot="1" x14ac:dyDescent="0.25">
      <c r="C48" s="201"/>
      <c r="D48" s="201"/>
      <c r="E48" s="201"/>
      <c r="F48" s="201"/>
      <c r="G48" s="201" t="s">
        <v>23</v>
      </c>
      <c r="H48" s="69" t="s">
        <v>24</v>
      </c>
      <c r="I48" s="10">
        <f>I46+I38+I27</f>
        <v>122.763575</v>
      </c>
    </row>
    <row r="51" spans="2:11" x14ac:dyDescent="0.2">
      <c r="B51" s="205" t="s">
        <v>25</v>
      </c>
      <c r="C51" s="206"/>
      <c r="D51" s="207"/>
      <c r="E51" s="208"/>
      <c r="F51" s="208"/>
      <c r="G51" s="208"/>
      <c r="H51" s="208"/>
      <c r="I51" s="208"/>
      <c r="J51" s="208"/>
      <c r="K51" s="208"/>
    </row>
    <row r="52" spans="2:11" ht="15" x14ac:dyDescent="0.2">
      <c r="B52" s="209" t="s">
        <v>26</v>
      </c>
      <c r="C52" s="500" t="s">
        <v>161</v>
      </c>
      <c r="D52" s="500"/>
      <c r="E52" s="500"/>
      <c r="F52" s="500"/>
      <c r="G52" s="500"/>
      <c r="H52" s="500"/>
      <c r="I52" s="500"/>
      <c r="J52" s="500"/>
      <c r="K52" s="500"/>
    </row>
    <row r="53" spans="2:11" ht="26.25" customHeight="1" x14ac:dyDescent="0.2">
      <c r="B53" s="209" t="s">
        <v>27</v>
      </c>
      <c r="C53" s="500" t="s">
        <v>163</v>
      </c>
      <c r="D53" s="500"/>
      <c r="E53" s="500"/>
      <c r="F53" s="500"/>
      <c r="G53" s="500"/>
      <c r="H53" s="500"/>
      <c r="I53" s="500"/>
      <c r="J53" s="429"/>
      <c r="K53" s="429"/>
    </row>
  </sheetData>
  <mergeCells count="4">
    <mergeCell ref="B2:B3"/>
    <mergeCell ref="C2:F13"/>
    <mergeCell ref="C52:K52"/>
    <mergeCell ref="C53:I53"/>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45"/>
  <sheetViews>
    <sheetView view="pageBreakPreview" zoomScale="70" zoomScaleNormal="85" zoomScaleSheetLayoutView="70" workbookViewId="0">
      <selection activeCell="P33" sqref="P33"/>
    </sheetView>
  </sheetViews>
  <sheetFormatPr defaultRowHeight="12.75" x14ac:dyDescent="0.2"/>
  <cols>
    <col min="1" max="1" width="3.7109375" style="214" customWidth="1"/>
    <col min="2" max="2" width="15.7109375" style="214" customWidth="1"/>
    <col min="3" max="3" width="80.7109375" style="214" customWidth="1"/>
    <col min="4" max="4" width="8.7109375" style="218" customWidth="1"/>
    <col min="5" max="5" width="8.7109375" style="217" customWidth="1"/>
    <col min="6" max="8" width="10.7109375" style="217" customWidth="1"/>
    <col min="9" max="9" width="3.7109375" style="214" customWidth="1"/>
    <col min="10" max="257" width="9.140625" style="214"/>
    <col min="258" max="258" width="13.7109375" style="214" customWidth="1"/>
    <col min="259" max="259" width="42.7109375" style="214" bestFit="1" customWidth="1"/>
    <col min="260" max="261" width="8.7109375" style="214" customWidth="1"/>
    <col min="262" max="264" width="10.7109375" style="214" customWidth="1"/>
    <col min="265" max="265" width="3.7109375" style="214" customWidth="1"/>
    <col min="266" max="513" width="9.140625" style="214"/>
    <col min="514" max="514" width="13.7109375" style="214" customWidth="1"/>
    <col min="515" max="515" width="42.7109375" style="214" bestFit="1" customWidth="1"/>
    <col min="516" max="517" width="8.7109375" style="214" customWidth="1"/>
    <col min="518" max="520" width="10.7109375" style="214" customWidth="1"/>
    <col min="521" max="521" width="3.7109375" style="214" customWidth="1"/>
    <col min="522" max="769" width="9.140625" style="214"/>
    <col min="770" max="770" width="13.7109375" style="214" customWidth="1"/>
    <col min="771" max="771" width="42.7109375" style="214" bestFit="1" customWidth="1"/>
    <col min="772" max="773" width="8.7109375" style="214" customWidth="1"/>
    <col min="774" max="776" width="10.7109375" style="214" customWidth="1"/>
    <col min="777" max="777" width="3.7109375" style="214" customWidth="1"/>
    <col min="778" max="1025" width="9.140625" style="214"/>
    <col min="1026" max="1026" width="13.7109375" style="214" customWidth="1"/>
    <col min="1027" max="1027" width="42.7109375" style="214" bestFit="1" customWidth="1"/>
    <col min="1028" max="1029" width="8.7109375" style="214" customWidth="1"/>
    <col min="1030" max="1032" width="10.7109375" style="214" customWidth="1"/>
    <col min="1033" max="1033" width="3.7109375" style="214" customWidth="1"/>
    <col min="1034" max="1281" width="9.140625" style="214"/>
    <col min="1282" max="1282" width="13.7109375" style="214" customWidth="1"/>
    <col min="1283" max="1283" width="42.7109375" style="214" bestFit="1" customWidth="1"/>
    <col min="1284" max="1285" width="8.7109375" style="214" customWidth="1"/>
    <col min="1286" max="1288" width="10.7109375" style="214" customWidth="1"/>
    <col min="1289" max="1289" width="3.7109375" style="214" customWidth="1"/>
    <col min="1290" max="1537" width="9.140625" style="214"/>
    <col min="1538" max="1538" width="13.7109375" style="214" customWidth="1"/>
    <col min="1539" max="1539" width="42.7109375" style="214" bestFit="1" customWidth="1"/>
    <col min="1540" max="1541" width="8.7109375" style="214" customWidth="1"/>
    <col min="1542" max="1544" width="10.7109375" style="214" customWidth="1"/>
    <col min="1545" max="1545" width="3.7109375" style="214" customWidth="1"/>
    <col min="1546" max="1793" width="9.140625" style="214"/>
    <col min="1794" max="1794" width="13.7109375" style="214" customWidth="1"/>
    <col min="1795" max="1795" width="42.7109375" style="214" bestFit="1" customWidth="1"/>
    <col min="1796" max="1797" width="8.7109375" style="214" customWidth="1"/>
    <col min="1798" max="1800" width="10.7109375" style="214" customWidth="1"/>
    <col min="1801" max="1801" width="3.7109375" style="214" customWidth="1"/>
    <col min="1802" max="2049" width="9.140625" style="214"/>
    <col min="2050" max="2050" width="13.7109375" style="214" customWidth="1"/>
    <col min="2051" max="2051" width="42.7109375" style="214" bestFit="1" customWidth="1"/>
    <col min="2052" max="2053" width="8.7109375" style="214" customWidth="1"/>
    <col min="2054" max="2056" width="10.7109375" style="214" customWidth="1"/>
    <col min="2057" max="2057" width="3.7109375" style="214" customWidth="1"/>
    <col min="2058" max="2305" width="9.140625" style="214"/>
    <col min="2306" max="2306" width="13.7109375" style="214" customWidth="1"/>
    <col min="2307" max="2307" width="42.7109375" style="214" bestFit="1" customWidth="1"/>
    <col min="2308" max="2309" width="8.7109375" style="214" customWidth="1"/>
    <col min="2310" max="2312" width="10.7109375" style="214" customWidth="1"/>
    <col min="2313" max="2313" width="3.7109375" style="214" customWidth="1"/>
    <col min="2314" max="2561" width="9.140625" style="214"/>
    <col min="2562" max="2562" width="13.7109375" style="214" customWidth="1"/>
    <col min="2563" max="2563" width="42.7109375" style="214" bestFit="1" customWidth="1"/>
    <col min="2564" max="2565" width="8.7109375" style="214" customWidth="1"/>
    <col min="2566" max="2568" width="10.7109375" style="214" customWidth="1"/>
    <col min="2569" max="2569" width="3.7109375" style="214" customWidth="1"/>
    <col min="2570" max="2817" width="9.140625" style="214"/>
    <col min="2818" max="2818" width="13.7109375" style="214" customWidth="1"/>
    <col min="2819" max="2819" width="42.7109375" style="214" bestFit="1" customWidth="1"/>
    <col min="2820" max="2821" width="8.7109375" style="214" customWidth="1"/>
    <col min="2822" max="2824" width="10.7109375" style="214" customWidth="1"/>
    <col min="2825" max="2825" width="3.7109375" style="214" customWidth="1"/>
    <col min="2826" max="3073" width="9.140625" style="214"/>
    <col min="3074" max="3074" width="13.7109375" style="214" customWidth="1"/>
    <col min="3075" max="3075" width="42.7109375" style="214" bestFit="1" customWidth="1"/>
    <col min="3076" max="3077" width="8.7109375" style="214" customWidth="1"/>
    <col min="3078" max="3080" width="10.7109375" style="214" customWidth="1"/>
    <col min="3081" max="3081" width="3.7109375" style="214" customWidth="1"/>
    <col min="3082" max="3329" width="9.140625" style="214"/>
    <col min="3330" max="3330" width="13.7109375" style="214" customWidth="1"/>
    <col min="3331" max="3331" width="42.7109375" style="214" bestFit="1" customWidth="1"/>
    <col min="3332" max="3333" width="8.7109375" style="214" customWidth="1"/>
    <col min="3334" max="3336" width="10.7109375" style="214" customWidth="1"/>
    <col min="3337" max="3337" width="3.7109375" style="214" customWidth="1"/>
    <col min="3338" max="3585" width="9.140625" style="214"/>
    <col min="3586" max="3586" width="13.7109375" style="214" customWidth="1"/>
    <col min="3587" max="3587" width="42.7109375" style="214" bestFit="1" customWidth="1"/>
    <col min="3588" max="3589" width="8.7109375" style="214" customWidth="1"/>
    <col min="3590" max="3592" width="10.7109375" style="214" customWidth="1"/>
    <col min="3593" max="3593" width="3.7109375" style="214" customWidth="1"/>
    <col min="3594" max="3841" width="9.140625" style="214"/>
    <col min="3842" max="3842" width="13.7109375" style="214" customWidth="1"/>
    <col min="3843" max="3843" width="42.7109375" style="214" bestFit="1" customWidth="1"/>
    <col min="3844" max="3845" width="8.7109375" style="214" customWidth="1"/>
    <col min="3846" max="3848" width="10.7109375" style="214" customWidth="1"/>
    <col min="3849" max="3849" width="3.7109375" style="214" customWidth="1"/>
    <col min="3850" max="4097" width="9.140625" style="214"/>
    <col min="4098" max="4098" width="13.7109375" style="214" customWidth="1"/>
    <col min="4099" max="4099" width="42.7109375" style="214" bestFit="1" customWidth="1"/>
    <col min="4100" max="4101" width="8.7109375" style="214" customWidth="1"/>
    <col min="4102" max="4104" width="10.7109375" style="214" customWidth="1"/>
    <col min="4105" max="4105" width="3.7109375" style="214" customWidth="1"/>
    <col min="4106" max="4353" width="9.140625" style="214"/>
    <col min="4354" max="4354" width="13.7109375" style="214" customWidth="1"/>
    <col min="4355" max="4355" width="42.7109375" style="214" bestFit="1" customWidth="1"/>
    <col min="4356" max="4357" width="8.7109375" style="214" customWidth="1"/>
    <col min="4358" max="4360" width="10.7109375" style="214" customWidth="1"/>
    <col min="4361" max="4361" width="3.7109375" style="214" customWidth="1"/>
    <col min="4362" max="4609" width="9.140625" style="214"/>
    <col min="4610" max="4610" width="13.7109375" style="214" customWidth="1"/>
    <col min="4611" max="4611" width="42.7109375" style="214" bestFit="1" customWidth="1"/>
    <col min="4612" max="4613" width="8.7109375" style="214" customWidth="1"/>
    <col min="4614" max="4616" width="10.7109375" style="214" customWidth="1"/>
    <col min="4617" max="4617" width="3.7109375" style="214" customWidth="1"/>
    <col min="4618" max="4865" width="9.140625" style="214"/>
    <col min="4866" max="4866" width="13.7109375" style="214" customWidth="1"/>
    <col min="4867" max="4867" width="42.7109375" style="214" bestFit="1" customWidth="1"/>
    <col min="4868" max="4869" width="8.7109375" style="214" customWidth="1"/>
    <col min="4870" max="4872" width="10.7109375" style="214" customWidth="1"/>
    <col min="4873" max="4873" width="3.7109375" style="214" customWidth="1"/>
    <col min="4874" max="5121" width="9.140625" style="214"/>
    <col min="5122" max="5122" width="13.7109375" style="214" customWidth="1"/>
    <col min="5123" max="5123" width="42.7109375" style="214" bestFit="1" customWidth="1"/>
    <col min="5124" max="5125" width="8.7109375" style="214" customWidth="1"/>
    <col min="5126" max="5128" width="10.7109375" style="214" customWidth="1"/>
    <col min="5129" max="5129" width="3.7109375" style="214" customWidth="1"/>
    <col min="5130" max="5377" width="9.140625" style="214"/>
    <col min="5378" max="5378" width="13.7109375" style="214" customWidth="1"/>
    <col min="5379" max="5379" width="42.7109375" style="214" bestFit="1" customWidth="1"/>
    <col min="5380" max="5381" width="8.7109375" style="214" customWidth="1"/>
    <col min="5382" max="5384" width="10.7109375" style="214" customWidth="1"/>
    <col min="5385" max="5385" width="3.7109375" style="214" customWidth="1"/>
    <col min="5386" max="5633" width="9.140625" style="214"/>
    <col min="5634" max="5634" width="13.7109375" style="214" customWidth="1"/>
    <col min="5635" max="5635" width="42.7109375" style="214" bestFit="1" customWidth="1"/>
    <col min="5636" max="5637" width="8.7109375" style="214" customWidth="1"/>
    <col min="5638" max="5640" width="10.7109375" style="214" customWidth="1"/>
    <col min="5641" max="5641" width="3.7109375" style="214" customWidth="1"/>
    <col min="5642" max="5889" width="9.140625" style="214"/>
    <col min="5890" max="5890" width="13.7109375" style="214" customWidth="1"/>
    <col min="5891" max="5891" width="42.7109375" style="214" bestFit="1" customWidth="1"/>
    <col min="5892" max="5893" width="8.7109375" style="214" customWidth="1"/>
    <col min="5894" max="5896" width="10.7109375" style="214" customWidth="1"/>
    <col min="5897" max="5897" width="3.7109375" style="214" customWidth="1"/>
    <col min="5898" max="6145" width="9.140625" style="214"/>
    <col min="6146" max="6146" width="13.7109375" style="214" customWidth="1"/>
    <col min="6147" max="6147" width="42.7109375" style="214" bestFit="1" customWidth="1"/>
    <col min="6148" max="6149" width="8.7109375" style="214" customWidth="1"/>
    <col min="6150" max="6152" width="10.7109375" style="214" customWidth="1"/>
    <col min="6153" max="6153" width="3.7109375" style="214" customWidth="1"/>
    <col min="6154" max="6401" width="9.140625" style="214"/>
    <col min="6402" max="6402" width="13.7109375" style="214" customWidth="1"/>
    <col min="6403" max="6403" width="42.7109375" style="214" bestFit="1" customWidth="1"/>
    <col min="6404" max="6405" width="8.7109375" style="214" customWidth="1"/>
    <col min="6406" max="6408" width="10.7109375" style="214" customWidth="1"/>
    <col min="6409" max="6409" width="3.7109375" style="214" customWidth="1"/>
    <col min="6410" max="6657" width="9.140625" style="214"/>
    <col min="6658" max="6658" width="13.7109375" style="214" customWidth="1"/>
    <col min="6659" max="6659" width="42.7109375" style="214" bestFit="1" customWidth="1"/>
    <col min="6660" max="6661" width="8.7109375" style="214" customWidth="1"/>
    <col min="6662" max="6664" width="10.7109375" style="214" customWidth="1"/>
    <col min="6665" max="6665" width="3.7109375" style="214" customWidth="1"/>
    <col min="6666" max="6913" width="9.140625" style="214"/>
    <col min="6914" max="6914" width="13.7109375" style="214" customWidth="1"/>
    <col min="6915" max="6915" width="42.7109375" style="214" bestFit="1" customWidth="1"/>
    <col min="6916" max="6917" width="8.7109375" style="214" customWidth="1"/>
    <col min="6918" max="6920" width="10.7109375" style="214" customWidth="1"/>
    <col min="6921" max="6921" width="3.7109375" style="214" customWidth="1"/>
    <col min="6922" max="7169" width="9.140625" style="214"/>
    <col min="7170" max="7170" width="13.7109375" style="214" customWidth="1"/>
    <col min="7171" max="7171" width="42.7109375" style="214" bestFit="1" customWidth="1"/>
    <col min="7172" max="7173" width="8.7109375" style="214" customWidth="1"/>
    <col min="7174" max="7176" width="10.7109375" style="214" customWidth="1"/>
    <col min="7177" max="7177" width="3.7109375" style="214" customWidth="1"/>
    <col min="7178" max="7425" width="9.140625" style="214"/>
    <col min="7426" max="7426" width="13.7109375" style="214" customWidth="1"/>
    <col min="7427" max="7427" width="42.7109375" style="214" bestFit="1" customWidth="1"/>
    <col min="7428" max="7429" width="8.7109375" style="214" customWidth="1"/>
    <col min="7430" max="7432" width="10.7109375" style="214" customWidth="1"/>
    <col min="7433" max="7433" width="3.7109375" style="214" customWidth="1"/>
    <col min="7434" max="7681" width="9.140625" style="214"/>
    <col min="7682" max="7682" width="13.7109375" style="214" customWidth="1"/>
    <col min="7683" max="7683" width="42.7109375" style="214" bestFit="1" customWidth="1"/>
    <col min="7684" max="7685" width="8.7109375" style="214" customWidth="1"/>
    <col min="7686" max="7688" width="10.7109375" style="214" customWidth="1"/>
    <col min="7689" max="7689" width="3.7109375" style="214" customWidth="1"/>
    <col min="7690" max="7937" width="9.140625" style="214"/>
    <col min="7938" max="7938" width="13.7109375" style="214" customWidth="1"/>
    <col min="7939" max="7939" width="42.7109375" style="214" bestFit="1" customWidth="1"/>
    <col min="7940" max="7941" width="8.7109375" style="214" customWidth="1"/>
    <col min="7942" max="7944" width="10.7109375" style="214" customWidth="1"/>
    <col min="7945" max="7945" width="3.7109375" style="214" customWidth="1"/>
    <col min="7946" max="8193" width="9.140625" style="214"/>
    <col min="8194" max="8194" width="13.7109375" style="214" customWidth="1"/>
    <col min="8195" max="8195" width="42.7109375" style="214" bestFit="1" customWidth="1"/>
    <col min="8196" max="8197" width="8.7109375" style="214" customWidth="1"/>
    <col min="8198" max="8200" width="10.7109375" style="214" customWidth="1"/>
    <col min="8201" max="8201" width="3.7109375" style="214" customWidth="1"/>
    <col min="8202" max="8449" width="9.140625" style="214"/>
    <col min="8450" max="8450" width="13.7109375" style="214" customWidth="1"/>
    <col min="8451" max="8451" width="42.7109375" style="214" bestFit="1" customWidth="1"/>
    <col min="8452" max="8453" width="8.7109375" style="214" customWidth="1"/>
    <col min="8454" max="8456" width="10.7109375" style="214" customWidth="1"/>
    <col min="8457" max="8457" width="3.7109375" style="214" customWidth="1"/>
    <col min="8458" max="8705" width="9.140625" style="214"/>
    <col min="8706" max="8706" width="13.7109375" style="214" customWidth="1"/>
    <col min="8707" max="8707" width="42.7109375" style="214" bestFit="1" customWidth="1"/>
    <col min="8708" max="8709" width="8.7109375" style="214" customWidth="1"/>
    <col min="8710" max="8712" width="10.7109375" style="214" customWidth="1"/>
    <col min="8713" max="8713" width="3.7109375" style="214" customWidth="1"/>
    <col min="8714" max="8961" width="9.140625" style="214"/>
    <col min="8962" max="8962" width="13.7109375" style="214" customWidth="1"/>
    <col min="8963" max="8963" width="42.7109375" style="214" bestFit="1" customWidth="1"/>
    <col min="8964" max="8965" width="8.7109375" style="214" customWidth="1"/>
    <col min="8966" max="8968" width="10.7109375" style="214" customWidth="1"/>
    <col min="8969" max="8969" width="3.7109375" style="214" customWidth="1"/>
    <col min="8970" max="9217" width="9.140625" style="214"/>
    <col min="9218" max="9218" width="13.7109375" style="214" customWidth="1"/>
    <col min="9219" max="9219" width="42.7109375" style="214" bestFit="1" customWidth="1"/>
    <col min="9220" max="9221" width="8.7109375" style="214" customWidth="1"/>
    <col min="9222" max="9224" width="10.7109375" style="214" customWidth="1"/>
    <col min="9225" max="9225" width="3.7109375" style="214" customWidth="1"/>
    <col min="9226" max="9473" width="9.140625" style="214"/>
    <col min="9474" max="9474" width="13.7109375" style="214" customWidth="1"/>
    <col min="9475" max="9475" width="42.7109375" style="214" bestFit="1" customWidth="1"/>
    <col min="9476" max="9477" width="8.7109375" style="214" customWidth="1"/>
    <col min="9478" max="9480" width="10.7109375" style="214" customWidth="1"/>
    <col min="9481" max="9481" width="3.7109375" style="214" customWidth="1"/>
    <col min="9482" max="9729" width="9.140625" style="214"/>
    <col min="9730" max="9730" width="13.7109375" style="214" customWidth="1"/>
    <col min="9731" max="9731" width="42.7109375" style="214" bestFit="1" customWidth="1"/>
    <col min="9732" max="9733" width="8.7109375" style="214" customWidth="1"/>
    <col min="9734" max="9736" width="10.7109375" style="214" customWidth="1"/>
    <col min="9737" max="9737" width="3.7109375" style="214" customWidth="1"/>
    <col min="9738" max="9985" width="9.140625" style="214"/>
    <col min="9986" max="9986" width="13.7109375" style="214" customWidth="1"/>
    <col min="9987" max="9987" width="42.7109375" style="214" bestFit="1" customWidth="1"/>
    <col min="9988" max="9989" width="8.7109375" style="214" customWidth="1"/>
    <col min="9990" max="9992" width="10.7109375" style="214" customWidth="1"/>
    <col min="9993" max="9993" width="3.7109375" style="214" customWidth="1"/>
    <col min="9994" max="10241" width="9.140625" style="214"/>
    <col min="10242" max="10242" width="13.7109375" style="214" customWidth="1"/>
    <col min="10243" max="10243" width="42.7109375" style="214" bestFit="1" customWidth="1"/>
    <col min="10244" max="10245" width="8.7109375" style="214" customWidth="1"/>
    <col min="10246" max="10248" width="10.7109375" style="214" customWidth="1"/>
    <col min="10249" max="10249" width="3.7109375" style="214" customWidth="1"/>
    <col min="10250" max="10497" width="9.140625" style="214"/>
    <col min="10498" max="10498" width="13.7109375" style="214" customWidth="1"/>
    <col min="10499" max="10499" width="42.7109375" style="214" bestFit="1" customWidth="1"/>
    <col min="10500" max="10501" width="8.7109375" style="214" customWidth="1"/>
    <col min="10502" max="10504" width="10.7109375" style="214" customWidth="1"/>
    <col min="10505" max="10505" width="3.7109375" style="214" customWidth="1"/>
    <col min="10506" max="10753" width="9.140625" style="214"/>
    <col min="10754" max="10754" width="13.7109375" style="214" customWidth="1"/>
    <col min="10755" max="10755" width="42.7109375" style="214" bestFit="1" customWidth="1"/>
    <col min="10756" max="10757" width="8.7109375" style="214" customWidth="1"/>
    <col min="10758" max="10760" width="10.7109375" style="214" customWidth="1"/>
    <col min="10761" max="10761" width="3.7109375" style="214" customWidth="1"/>
    <col min="10762" max="11009" width="9.140625" style="214"/>
    <col min="11010" max="11010" width="13.7109375" style="214" customWidth="1"/>
    <col min="11011" max="11011" width="42.7109375" style="214" bestFit="1" customWidth="1"/>
    <col min="11012" max="11013" width="8.7109375" style="214" customWidth="1"/>
    <col min="11014" max="11016" width="10.7109375" style="214" customWidth="1"/>
    <col min="11017" max="11017" width="3.7109375" style="214" customWidth="1"/>
    <col min="11018" max="11265" width="9.140625" style="214"/>
    <col min="11266" max="11266" width="13.7109375" style="214" customWidth="1"/>
    <col min="11267" max="11267" width="42.7109375" style="214" bestFit="1" customWidth="1"/>
    <col min="11268" max="11269" width="8.7109375" style="214" customWidth="1"/>
    <col min="11270" max="11272" width="10.7109375" style="214" customWidth="1"/>
    <col min="11273" max="11273" width="3.7109375" style="214" customWidth="1"/>
    <col min="11274" max="11521" width="9.140625" style="214"/>
    <col min="11522" max="11522" width="13.7109375" style="214" customWidth="1"/>
    <col min="11523" max="11523" width="42.7109375" style="214" bestFit="1" customWidth="1"/>
    <col min="11524" max="11525" width="8.7109375" style="214" customWidth="1"/>
    <col min="11526" max="11528" width="10.7109375" style="214" customWidth="1"/>
    <col min="11529" max="11529" width="3.7109375" style="214" customWidth="1"/>
    <col min="11530" max="11777" width="9.140625" style="214"/>
    <col min="11778" max="11778" width="13.7109375" style="214" customWidth="1"/>
    <col min="11779" max="11779" width="42.7109375" style="214" bestFit="1" customWidth="1"/>
    <col min="11780" max="11781" width="8.7109375" style="214" customWidth="1"/>
    <col min="11782" max="11784" width="10.7109375" style="214" customWidth="1"/>
    <col min="11785" max="11785" width="3.7109375" style="214" customWidth="1"/>
    <col min="11786" max="12033" width="9.140625" style="214"/>
    <col min="12034" max="12034" width="13.7109375" style="214" customWidth="1"/>
    <col min="12035" max="12035" width="42.7109375" style="214" bestFit="1" customWidth="1"/>
    <col min="12036" max="12037" width="8.7109375" style="214" customWidth="1"/>
    <col min="12038" max="12040" width="10.7109375" style="214" customWidth="1"/>
    <col min="12041" max="12041" width="3.7109375" style="214" customWidth="1"/>
    <col min="12042" max="12289" width="9.140625" style="214"/>
    <col min="12290" max="12290" width="13.7109375" style="214" customWidth="1"/>
    <col min="12291" max="12291" width="42.7109375" style="214" bestFit="1" customWidth="1"/>
    <col min="12292" max="12293" width="8.7109375" style="214" customWidth="1"/>
    <col min="12294" max="12296" width="10.7109375" style="214" customWidth="1"/>
    <col min="12297" max="12297" width="3.7109375" style="214" customWidth="1"/>
    <col min="12298" max="12545" width="9.140625" style="214"/>
    <col min="12546" max="12546" width="13.7109375" style="214" customWidth="1"/>
    <col min="12547" max="12547" width="42.7109375" style="214" bestFit="1" customWidth="1"/>
    <col min="12548" max="12549" width="8.7109375" style="214" customWidth="1"/>
    <col min="12550" max="12552" width="10.7109375" style="214" customWidth="1"/>
    <col min="12553" max="12553" width="3.7109375" style="214" customWidth="1"/>
    <col min="12554" max="12801" width="9.140625" style="214"/>
    <col min="12802" max="12802" width="13.7109375" style="214" customWidth="1"/>
    <col min="12803" max="12803" width="42.7109375" style="214" bestFit="1" customWidth="1"/>
    <col min="12804" max="12805" width="8.7109375" style="214" customWidth="1"/>
    <col min="12806" max="12808" width="10.7109375" style="214" customWidth="1"/>
    <col min="12809" max="12809" width="3.7109375" style="214" customWidth="1"/>
    <col min="12810" max="13057" width="9.140625" style="214"/>
    <col min="13058" max="13058" width="13.7109375" style="214" customWidth="1"/>
    <col min="13059" max="13059" width="42.7109375" style="214" bestFit="1" customWidth="1"/>
    <col min="13060" max="13061" width="8.7109375" style="214" customWidth="1"/>
    <col min="13062" max="13064" width="10.7109375" style="214" customWidth="1"/>
    <col min="13065" max="13065" width="3.7109375" style="214" customWidth="1"/>
    <col min="13066" max="13313" width="9.140625" style="214"/>
    <col min="13314" max="13314" width="13.7109375" style="214" customWidth="1"/>
    <col min="13315" max="13315" width="42.7109375" style="214" bestFit="1" customWidth="1"/>
    <col min="13316" max="13317" width="8.7109375" style="214" customWidth="1"/>
    <col min="13318" max="13320" width="10.7109375" style="214" customWidth="1"/>
    <col min="13321" max="13321" width="3.7109375" style="214" customWidth="1"/>
    <col min="13322" max="13569" width="9.140625" style="214"/>
    <col min="13570" max="13570" width="13.7109375" style="214" customWidth="1"/>
    <col min="13571" max="13571" width="42.7109375" style="214" bestFit="1" customWidth="1"/>
    <col min="13572" max="13573" width="8.7109375" style="214" customWidth="1"/>
    <col min="13574" max="13576" width="10.7109375" style="214" customWidth="1"/>
    <col min="13577" max="13577" width="3.7109375" style="214" customWidth="1"/>
    <col min="13578" max="13825" width="9.140625" style="214"/>
    <col min="13826" max="13826" width="13.7109375" style="214" customWidth="1"/>
    <col min="13827" max="13827" width="42.7109375" style="214" bestFit="1" customWidth="1"/>
    <col min="13828" max="13829" width="8.7109375" style="214" customWidth="1"/>
    <col min="13830" max="13832" width="10.7109375" style="214" customWidth="1"/>
    <col min="13833" max="13833" width="3.7109375" style="214" customWidth="1"/>
    <col min="13834" max="14081" width="9.140625" style="214"/>
    <col min="14082" max="14082" width="13.7109375" style="214" customWidth="1"/>
    <col min="14083" max="14083" width="42.7109375" style="214" bestFit="1" customWidth="1"/>
    <col min="14084" max="14085" width="8.7109375" style="214" customWidth="1"/>
    <col min="14086" max="14088" width="10.7109375" style="214" customWidth="1"/>
    <col min="14089" max="14089" width="3.7109375" style="214" customWidth="1"/>
    <col min="14090" max="14337" width="9.140625" style="214"/>
    <col min="14338" max="14338" width="13.7109375" style="214" customWidth="1"/>
    <col min="14339" max="14339" width="42.7109375" style="214" bestFit="1" customWidth="1"/>
    <col min="14340" max="14341" width="8.7109375" style="214" customWidth="1"/>
    <col min="14342" max="14344" width="10.7109375" style="214" customWidth="1"/>
    <col min="14345" max="14345" width="3.7109375" style="214" customWidth="1"/>
    <col min="14346" max="14593" width="9.140625" style="214"/>
    <col min="14594" max="14594" width="13.7109375" style="214" customWidth="1"/>
    <col min="14595" max="14595" width="42.7109375" style="214" bestFit="1" customWidth="1"/>
    <col min="14596" max="14597" width="8.7109375" style="214" customWidth="1"/>
    <col min="14598" max="14600" width="10.7109375" style="214" customWidth="1"/>
    <col min="14601" max="14601" width="3.7109375" style="214" customWidth="1"/>
    <col min="14602" max="14849" width="9.140625" style="214"/>
    <col min="14850" max="14850" width="13.7109375" style="214" customWidth="1"/>
    <col min="14851" max="14851" width="42.7109375" style="214" bestFit="1" customWidth="1"/>
    <col min="14852" max="14853" width="8.7109375" style="214" customWidth="1"/>
    <col min="14854" max="14856" width="10.7109375" style="214" customWidth="1"/>
    <col min="14857" max="14857" width="3.7109375" style="214" customWidth="1"/>
    <col min="14858" max="15105" width="9.140625" style="214"/>
    <col min="15106" max="15106" width="13.7109375" style="214" customWidth="1"/>
    <col min="15107" max="15107" width="42.7109375" style="214" bestFit="1" customWidth="1"/>
    <col min="15108" max="15109" width="8.7109375" style="214" customWidth="1"/>
    <col min="15110" max="15112" width="10.7109375" style="214" customWidth="1"/>
    <col min="15113" max="15113" width="3.7109375" style="214" customWidth="1"/>
    <col min="15114" max="15361" width="9.140625" style="214"/>
    <col min="15362" max="15362" width="13.7109375" style="214" customWidth="1"/>
    <col min="15363" max="15363" width="42.7109375" style="214" bestFit="1" customWidth="1"/>
    <col min="15364" max="15365" width="8.7109375" style="214" customWidth="1"/>
    <col min="15366" max="15368" width="10.7109375" style="214" customWidth="1"/>
    <col min="15369" max="15369" width="3.7109375" style="214" customWidth="1"/>
    <col min="15370" max="15617" width="9.140625" style="214"/>
    <col min="15618" max="15618" width="13.7109375" style="214" customWidth="1"/>
    <col min="15619" max="15619" width="42.7109375" style="214" bestFit="1" customWidth="1"/>
    <col min="15620" max="15621" width="8.7109375" style="214" customWidth="1"/>
    <col min="15622" max="15624" width="10.7109375" style="214" customWidth="1"/>
    <col min="15625" max="15625" width="3.7109375" style="214" customWidth="1"/>
    <col min="15626" max="15873" width="9.140625" style="214"/>
    <col min="15874" max="15874" width="13.7109375" style="214" customWidth="1"/>
    <col min="15875" max="15875" width="42.7109375" style="214" bestFit="1" customWidth="1"/>
    <col min="15876" max="15877" width="8.7109375" style="214" customWidth="1"/>
    <col min="15878" max="15880" width="10.7109375" style="214" customWidth="1"/>
    <col min="15881" max="15881" width="3.7109375" style="214" customWidth="1"/>
    <col min="15882" max="16129" width="9.140625" style="214"/>
    <col min="16130" max="16130" width="13.7109375" style="214" customWidth="1"/>
    <col min="16131" max="16131" width="42.7109375" style="214" bestFit="1" customWidth="1"/>
    <col min="16132" max="16133" width="8.7109375" style="214" customWidth="1"/>
    <col min="16134" max="16136" width="10.7109375" style="214" customWidth="1"/>
    <col min="16137" max="16137" width="3.7109375" style="214" customWidth="1"/>
    <col min="16138" max="16384" width="9.140625" style="214"/>
  </cols>
  <sheetData>
    <row r="1" spans="2:8" ht="13.5" thickBot="1" x14ac:dyDescent="0.25">
      <c r="C1" s="215"/>
      <c r="D1" s="216"/>
    </row>
    <row r="2" spans="2:8" ht="15.75" customHeight="1" x14ac:dyDescent="0.2">
      <c r="B2" s="505" t="s">
        <v>196</v>
      </c>
      <c r="C2" s="507" t="s">
        <v>253</v>
      </c>
      <c r="D2" s="492"/>
      <c r="E2" s="492"/>
      <c r="F2" s="502"/>
      <c r="G2" s="362"/>
      <c r="H2" s="362"/>
    </row>
    <row r="3" spans="2:8" ht="15.75" customHeight="1" thickBot="1" x14ac:dyDescent="0.25">
      <c r="B3" s="506"/>
      <c r="C3" s="494"/>
      <c r="D3" s="495"/>
      <c r="E3" s="495"/>
      <c r="F3" s="503"/>
      <c r="G3" s="362"/>
      <c r="H3" s="362"/>
    </row>
    <row r="4" spans="2:8" ht="15.75" customHeight="1" x14ac:dyDescent="0.2">
      <c r="C4" s="494"/>
      <c r="D4" s="495"/>
      <c r="E4" s="495"/>
      <c r="F4" s="503"/>
      <c r="G4" s="362"/>
      <c r="H4" s="362"/>
    </row>
    <row r="5" spans="2:8" ht="15.75" customHeight="1" x14ac:dyDescent="0.2">
      <c r="C5" s="494"/>
      <c r="D5" s="495"/>
      <c r="E5" s="495"/>
      <c r="F5" s="503"/>
      <c r="G5" s="362"/>
      <c r="H5" s="362"/>
    </row>
    <row r="6" spans="2:8" ht="15.75" customHeight="1" x14ac:dyDescent="0.2">
      <c r="C6" s="494"/>
      <c r="D6" s="495"/>
      <c r="E6" s="495"/>
      <c r="F6" s="503"/>
      <c r="G6" s="362"/>
      <c r="H6" s="362"/>
    </row>
    <row r="7" spans="2:8" ht="15.75" customHeight="1" x14ac:dyDescent="0.2">
      <c r="C7" s="494"/>
      <c r="D7" s="495"/>
      <c r="E7" s="495"/>
      <c r="F7" s="503"/>
      <c r="G7" s="362"/>
      <c r="H7" s="362"/>
    </row>
    <row r="8" spans="2:8" ht="15.75" customHeight="1" x14ac:dyDescent="0.2">
      <c r="C8" s="494"/>
      <c r="D8" s="495"/>
      <c r="E8" s="495"/>
      <c r="F8" s="503"/>
      <c r="G8" s="362"/>
      <c r="H8" s="362"/>
    </row>
    <row r="9" spans="2:8" ht="15.75" customHeight="1" x14ac:dyDescent="0.2">
      <c r="C9" s="494"/>
      <c r="D9" s="495"/>
      <c r="E9" s="495"/>
      <c r="F9" s="503"/>
      <c r="G9" s="362"/>
      <c r="H9" s="362"/>
    </row>
    <row r="10" spans="2:8" ht="15.75" customHeight="1" x14ac:dyDescent="0.2">
      <c r="C10" s="494"/>
      <c r="D10" s="495"/>
      <c r="E10" s="495"/>
      <c r="F10" s="503"/>
      <c r="G10" s="362"/>
      <c r="H10" s="362"/>
    </row>
    <row r="11" spans="2:8" ht="15.75" customHeight="1" x14ac:dyDescent="0.2">
      <c r="C11" s="494"/>
      <c r="D11" s="495"/>
      <c r="E11" s="495"/>
      <c r="F11" s="503"/>
      <c r="G11" s="362"/>
      <c r="H11" s="362"/>
    </row>
    <row r="12" spans="2:8" ht="15.75" customHeight="1" x14ac:dyDescent="0.2">
      <c r="C12" s="494"/>
      <c r="D12" s="495"/>
      <c r="E12" s="495"/>
      <c r="F12" s="503"/>
      <c r="G12" s="362"/>
      <c r="H12" s="362"/>
    </row>
    <row r="13" spans="2:8" ht="15.75" customHeight="1" x14ac:dyDescent="0.2">
      <c r="C13" s="497"/>
      <c r="D13" s="498"/>
      <c r="E13" s="498"/>
      <c r="F13" s="504"/>
      <c r="G13" s="362"/>
      <c r="H13" s="362"/>
    </row>
    <row r="14" spans="2:8" ht="13.5" thickBot="1" x14ac:dyDescent="0.25"/>
    <row r="15" spans="2:8" s="219" customFormat="1" ht="13.5" thickBot="1" x14ac:dyDescent="0.25">
      <c r="C15" s="219" t="s">
        <v>0</v>
      </c>
      <c r="D15" s="220"/>
      <c r="E15" s="221"/>
      <c r="F15" s="222" t="s">
        <v>1</v>
      </c>
      <c r="G15" s="223">
        <v>1</v>
      </c>
      <c r="H15" s="221"/>
    </row>
    <row r="16" spans="2:8" ht="13.5" thickBot="1" x14ac:dyDescent="0.25">
      <c r="C16" s="219"/>
      <c r="F16" s="222"/>
      <c r="G16" s="223"/>
    </row>
    <row r="17" spans="2:13" ht="13.5" thickBot="1" x14ac:dyDescent="0.25">
      <c r="C17" s="219"/>
      <c r="F17" s="222"/>
      <c r="G17" s="223"/>
    </row>
    <row r="18" spans="2:13" ht="13.5" thickBot="1" x14ac:dyDescent="0.25"/>
    <row r="19" spans="2:13" s="227" customFormat="1" x14ac:dyDescent="0.2">
      <c r="B19" s="224" t="s">
        <v>2</v>
      </c>
      <c r="C19" s="225" t="s">
        <v>3</v>
      </c>
      <c r="D19" s="225" t="s">
        <v>4</v>
      </c>
      <c r="E19" s="226" t="s">
        <v>5</v>
      </c>
      <c r="F19" s="226" t="s">
        <v>6</v>
      </c>
      <c r="G19" s="226" t="s">
        <v>7</v>
      </c>
      <c r="H19" s="226" t="s">
        <v>8</v>
      </c>
    </row>
    <row r="20" spans="2:13" s="227" customFormat="1" ht="13.5" thickBot="1" x14ac:dyDescent="0.25">
      <c r="B20" s="268" t="s">
        <v>9</v>
      </c>
      <c r="C20" s="228"/>
      <c r="D20" s="228"/>
      <c r="E20" s="229"/>
      <c r="F20" s="229"/>
      <c r="G20" s="229"/>
      <c r="H20" s="229"/>
    </row>
    <row r="21" spans="2:13" s="227" customFormat="1" ht="13.5" thickBot="1" x14ac:dyDescent="0.25">
      <c r="B21" s="230"/>
      <c r="C21" s="231" t="s">
        <v>13</v>
      </c>
      <c r="D21" s="232"/>
      <c r="E21" s="233"/>
      <c r="F21" s="233"/>
      <c r="G21" s="233"/>
      <c r="H21" s="234"/>
    </row>
    <row r="22" spans="2:13" s="237" customFormat="1" x14ac:dyDescent="0.2">
      <c r="B22" s="235"/>
      <c r="C22" s="236"/>
      <c r="D22" s="269"/>
      <c r="E22" s="270"/>
      <c r="F22" s="270"/>
      <c r="G22" s="257"/>
      <c r="H22" s="258"/>
    </row>
    <row r="23" spans="2:13" s="276" customFormat="1" x14ac:dyDescent="0.2">
      <c r="B23" s="271"/>
      <c r="C23" s="271"/>
      <c r="D23" s="272"/>
      <c r="E23" s="273"/>
      <c r="F23" s="273"/>
      <c r="G23" s="274"/>
      <c r="H23" s="275"/>
      <c r="J23" s="277"/>
      <c r="K23" s="278"/>
      <c r="L23" s="279"/>
      <c r="M23" s="279"/>
    </row>
    <row r="24" spans="2:13" x14ac:dyDescent="0.2">
      <c r="B24" s="243"/>
      <c r="C24" s="238"/>
      <c r="D24" s="239"/>
      <c r="E24" s="280"/>
      <c r="F24" s="280"/>
      <c r="G24" s="240"/>
      <c r="H24" s="241"/>
      <c r="J24" s="242"/>
    </row>
    <row r="25" spans="2:13" x14ac:dyDescent="0.2">
      <c r="B25" s="243"/>
      <c r="C25" s="243"/>
      <c r="D25" s="239"/>
      <c r="E25" s="244"/>
      <c r="F25" s="244"/>
      <c r="G25" s="240"/>
      <c r="H25" s="241"/>
      <c r="J25" s="242"/>
    </row>
    <row r="26" spans="2:13" ht="13.5" thickBot="1" x14ac:dyDescent="0.25">
      <c r="B26" s="245"/>
      <c r="C26" s="246"/>
      <c r="D26" s="281"/>
      <c r="E26" s="282"/>
      <c r="F26" s="282"/>
      <c r="G26" s="282"/>
      <c r="H26" s="283"/>
    </row>
    <row r="27" spans="2:13" ht="13.5" thickBot="1" x14ac:dyDescent="0.25">
      <c r="B27" s="250"/>
      <c r="C27" s="251" t="s">
        <v>14</v>
      </c>
      <c r="D27" s="252"/>
      <c r="E27" s="253"/>
      <c r="F27" s="253"/>
      <c r="G27" s="254" t="s">
        <v>15</v>
      </c>
      <c r="H27" s="223">
        <f>SUM(H22:H26)</f>
        <v>0</v>
      </c>
    </row>
    <row r="28" spans="2:13" ht="13.5" thickBot="1" x14ac:dyDescent="0.25">
      <c r="B28" s="250"/>
      <c r="C28" s="246"/>
      <c r="D28" s="247"/>
      <c r="E28" s="248"/>
      <c r="F28" s="248"/>
      <c r="G28" s="248"/>
      <c r="H28" s="249"/>
    </row>
    <row r="29" spans="2:13" ht="13.5" thickBot="1" x14ac:dyDescent="0.25">
      <c r="B29" s="255"/>
      <c r="C29" s="231" t="s">
        <v>16</v>
      </c>
      <c r="D29" s="247"/>
      <c r="E29" s="248"/>
      <c r="F29" s="248"/>
      <c r="G29" s="248"/>
      <c r="H29" s="249"/>
    </row>
    <row r="30" spans="2:13" s="289" customFormat="1" x14ac:dyDescent="0.2">
      <c r="B30" s="284"/>
      <c r="C30" s="285"/>
      <c r="D30" s="286"/>
      <c r="E30" s="287"/>
      <c r="F30" s="287"/>
      <c r="G30" s="287"/>
      <c r="H30" s="288"/>
    </row>
    <row r="31" spans="2:13" s="289" customFormat="1" x14ac:dyDescent="0.2">
      <c r="B31" s="290"/>
      <c r="C31" s="290"/>
      <c r="D31" s="291"/>
      <c r="E31" s="292"/>
      <c r="F31" s="292"/>
      <c r="G31" s="274"/>
      <c r="H31" s="275"/>
    </row>
    <row r="32" spans="2:13" s="289" customFormat="1" x14ac:dyDescent="0.2">
      <c r="B32" s="290"/>
      <c r="C32" s="290"/>
      <c r="D32" s="291"/>
      <c r="E32" s="292"/>
      <c r="F32" s="292"/>
      <c r="G32" s="274"/>
      <c r="H32" s="275"/>
    </row>
    <row r="33" spans="2:10" s="289" customFormat="1" x14ac:dyDescent="0.2">
      <c r="B33" s="290"/>
      <c r="C33" s="290"/>
      <c r="D33" s="291"/>
      <c r="E33" s="292"/>
      <c r="F33" s="292"/>
      <c r="G33" s="292"/>
      <c r="H33" s="275"/>
    </row>
    <row r="34" spans="2:10" s="289" customFormat="1" x14ac:dyDescent="0.2">
      <c r="B34" s="290"/>
      <c r="C34" s="290"/>
      <c r="D34" s="291"/>
      <c r="E34" s="292"/>
      <c r="F34" s="292"/>
      <c r="G34" s="274"/>
      <c r="H34" s="275"/>
    </row>
    <row r="35" spans="2:10" s="289" customFormat="1" x14ac:dyDescent="0.2">
      <c r="B35" s="290"/>
      <c r="C35" s="290"/>
      <c r="D35" s="291"/>
      <c r="E35" s="292"/>
      <c r="F35" s="292"/>
      <c r="G35" s="274"/>
      <c r="H35" s="275"/>
    </row>
    <row r="36" spans="2:10" x14ac:dyDescent="0.2">
      <c r="B36" s="243"/>
      <c r="C36" s="243"/>
      <c r="D36" s="256"/>
      <c r="E36" s="244"/>
      <c r="F36" s="244"/>
      <c r="G36" s="244"/>
      <c r="H36" s="241"/>
    </row>
    <row r="37" spans="2:10" ht="13.5" thickBot="1" x14ac:dyDescent="0.25">
      <c r="B37" s="245"/>
      <c r="C37" s="246"/>
      <c r="D37" s="259"/>
      <c r="E37" s="260"/>
      <c r="F37" s="260"/>
      <c r="G37" s="240"/>
      <c r="H37" s="261"/>
      <c r="J37" s="242"/>
    </row>
    <row r="38" spans="2:10" ht="13.5" thickBot="1" x14ac:dyDescent="0.25">
      <c r="B38" s="250"/>
      <c r="C38" s="251" t="s">
        <v>17</v>
      </c>
      <c r="D38" s="252"/>
      <c r="E38" s="253"/>
      <c r="F38" s="253"/>
      <c r="G38" s="254" t="s">
        <v>15</v>
      </c>
      <c r="H38" s="223">
        <f>SUM(H30:H37)</f>
        <v>0</v>
      </c>
    </row>
    <row r="39" spans="2:10" ht="13.5" thickBot="1" x14ac:dyDescent="0.25">
      <c r="B39" s="250"/>
      <c r="C39" s="246"/>
      <c r="D39" s="247"/>
      <c r="E39" s="248"/>
      <c r="F39" s="248"/>
      <c r="G39" s="248"/>
      <c r="H39" s="249"/>
    </row>
    <row r="40" spans="2:10" ht="13.5" thickBot="1" x14ac:dyDescent="0.25">
      <c r="B40" s="255"/>
      <c r="C40" s="231" t="s">
        <v>18</v>
      </c>
      <c r="D40" s="247"/>
      <c r="E40" s="248"/>
      <c r="F40" s="248"/>
      <c r="G40" s="248"/>
      <c r="H40" s="249"/>
    </row>
    <row r="41" spans="2:10" ht="185.1" customHeight="1" x14ac:dyDescent="0.2">
      <c r="B41" s="345" t="str">
        <f>'ANAS 2015'!B21</f>
        <v>SIC.04.01.001.b</v>
      </c>
      <c r="C41" s="367"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68" t="str">
        <f>'ANAS 2015'!D21</f>
        <v xml:space="preserve">m </v>
      </c>
      <c r="E41" s="369">
        <f>(36+108+36)*2</f>
        <v>360</v>
      </c>
      <c r="F41" s="369">
        <f>'ANAS 2015'!E21</f>
        <v>0.4</v>
      </c>
      <c r="G41" s="370">
        <f>E41/$G$15</f>
        <v>360</v>
      </c>
      <c r="H41" s="371">
        <f>G41*F41</f>
        <v>144</v>
      </c>
      <c r="J41" s="242"/>
    </row>
    <row r="42" spans="2:10" ht="77.25" thickBot="1" x14ac:dyDescent="0.25">
      <c r="B42" s="345" t="str">
        <f>'ANAS 2015'!B22</f>
        <v xml:space="preserve">SIC.04.01.005.a </v>
      </c>
      <c r="C42" s="367"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72" t="str">
        <f>'ANAS 2015'!D22</f>
        <v xml:space="preserve">m </v>
      </c>
      <c r="E42" s="373">
        <f>E41</f>
        <v>360</v>
      </c>
      <c r="F42" s="374">
        <f>'ANAS 2015'!E22</f>
        <v>1.8</v>
      </c>
      <c r="G42" s="375">
        <f>E42/$G$15</f>
        <v>360</v>
      </c>
      <c r="H42" s="376">
        <f>G42*F42</f>
        <v>648</v>
      </c>
      <c r="J42" s="242"/>
    </row>
    <row r="43" spans="2:10" ht="13.5" thickBot="1" x14ac:dyDescent="0.25">
      <c r="B43" s="250"/>
      <c r="C43" s="251" t="s">
        <v>22</v>
      </c>
      <c r="D43" s="252"/>
      <c r="E43" s="253"/>
      <c r="F43" s="253"/>
      <c r="G43" s="254" t="s">
        <v>15</v>
      </c>
      <c r="H43" s="223">
        <f>SUM(H41:H42)</f>
        <v>792</v>
      </c>
    </row>
    <row r="44" spans="2:10" ht="13.5" thickBot="1" x14ac:dyDescent="0.25">
      <c r="C44" s="262"/>
      <c r="D44" s="263"/>
      <c r="E44" s="264"/>
      <c r="F44" s="264"/>
      <c r="G44" s="265"/>
      <c r="H44" s="265"/>
    </row>
    <row r="45" spans="2:10" ht="13.5" thickBot="1" x14ac:dyDescent="0.25">
      <c r="C45" s="266"/>
      <c r="D45" s="266"/>
      <c r="E45" s="266"/>
      <c r="F45" s="266" t="s">
        <v>23</v>
      </c>
      <c r="G45" s="267" t="s">
        <v>15</v>
      </c>
      <c r="H45" s="223">
        <f>H43+H38+H27</f>
        <v>792</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5" orientation="portrait" horizontalDpi="4294967293"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48"/>
  <sheetViews>
    <sheetView view="pageBreakPreview" zoomScale="85" zoomScaleNormal="85" zoomScaleSheetLayoutView="85" workbookViewId="0">
      <selection activeCell="P33" sqref="P33"/>
    </sheetView>
  </sheetViews>
  <sheetFormatPr defaultRowHeight="12.75" x14ac:dyDescent="0.2"/>
  <cols>
    <col min="1" max="1" width="3.7109375" style="1" customWidth="1"/>
    <col min="2" max="2" width="15.7109375" style="136"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508" t="s">
        <v>197</v>
      </c>
      <c r="C2" s="510" t="s">
        <v>254</v>
      </c>
      <c r="D2" s="492"/>
      <c r="E2" s="492"/>
      <c r="F2" s="502"/>
      <c r="G2" s="365"/>
      <c r="H2" s="365"/>
    </row>
    <row r="3" spans="2:8" ht="15.75" customHeight="1" thickBot="1" x14ac:dyDescent="0.25">
      <c r="B3" s="509"/>
      <c r="C3" s="494"/>
      <c r="D3" s="495"/>
      <c r="E3" s="495"/>
      <c r="F3" s="503"/>
      <c r="G3" s="365"/>
      <c r="H3" s="365"/>
    </row>
    <row r="4" spans="2:8" ht="15.75" customHeight="1" x14ac:dyDescent="0.2">
      <c r="C4" s="494"/>
      <c r="D4" s="495"/>
      <c r="E4" s="495"/>
      <c r="F4" s="503"/>
      <c r="G4" s="365"/>
      <c r="H4" s="365"/>
    </row>
    <row r="5" spans="2:8" ht="15.75" customHeight="1" x14ac:dyDescent="0.2">
      <c r="C5" s="494"/>
      <c r="D5" s="495"/>
      <c r="E5" s="495"/>
      <c r="F5" s="503"/>
      <c r="G5" s="365"/>
      <c r="H5" s="365"/>
    </row>
    <row r="6" spans="2:8" ht="15.75" customHeight="1" x14ac:dyDescent="0.2">
      <c r="C6" s="494"/>
      <c r="D6" s="495"/>
      <c r="E6" s="495"/>
      <c r="F6" s="503"/>
      <c r="G6" s="365"/>
      <c r="H6" s="365"/>
    </row>
    <row r="7" spans="2:8" ht="15.75" customHeight="1" x14ac:dyDescent="0.2">
      <c r="C7" s="494"/>
      <c r="D7" s="495"/>
      <c r="E7" s="495"/>
      <c r="F7" s="503"/>
      <c r="G7" s="365"/>
      <c r="H7" s="365"/>
    </row>
    <row r="8" spans="2:8" ht="15.75" customHeight="1" x14ac:dyDescent="0.2">
      <c r="C8" s="494"/>
      <c r="D8" s="495"/>
      <c r="E8" s="495"/>
      <c r="F8" s="503"/>
      <c r="G8" s="365"/>
      <c r="H8" s="365"/>
    </row>
    <row r="9" spans="2:8" ht="15.75" customHeight="1" x14ac:dyDescent="0.2">
      <c r="C9" s="494"/>
      <c r="D9" s="495"/>
      <c r="E9" s="495"/>
      <c r="F9" s="503"/>
      <c r="G9" s="365"/>
      <c r="H9" s="365"/>
    </row>
    <row r="10" spans="2:8" ht="15.75" customHeight="1" x14ac:dyDescent="0.2">
      <c r="C10" s="494"/>
      <c r="D10" s="495"/>
      <c r="E10" s="495"/>
      <c r="F10" s="503"/>
      <c r="G10" s="365"/>
      <c r="H10" s="365"/>
    </row>
    <row r="11" spans="2:8" ht="15.75" customHeight="1" x14ac:dyDescent="0.2">
      <c r="C11" s="494"/>
      <c r="D11" s="495"/>
      <c r="E11" s="495"/>
      <c r="F11" s="503"/>
      <c r="G11" s="365"/>
      <c r="H11" s="365"/>
    </row>
    <row r="12" spans="2:8" ht="15.75" customHeight="1" x14ac:dyDescent="0.2">
      <c r="C12" s="494"/>
      <c r="D12" s="495"/>
      <c r="E12" s="495"/>
      <c r="F12" s="503"/>
      <c r="G12" s="365"/>
      <c r="H12" s="365"/>
    </row>
    <row r="13" spans="2:8" ht="15.75" customHeight="1" x14ac:dyDescent="0.2">
      <c r="C13" s="497"/>
      <c r="D13" s="498"/>
      <c r="E13" s="498"/>
      <c r="F13" s="504"/>
      <c r="G13" s="365"/>
      <c r="H13" s="365"/>
    </row>
    <row r="14" spans="2:8" ht="13.5" thickBot="1" x14ac:dyDescent="0.25"/>
    <row r="15" spans="2:8" s="6" customFormat="1" ht="13.5" thickBot="1" x14ac:dyDescent="0.25">
      <c r="B15" s="137"/>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8"/>
      <c r="C21" s="22" t="s">
        <v>13</v>
      </c>
      <c r="D21" s="23"/>
      <c r="E21" s="24"/>
      <c r="F21" s="24"/>
      <c r="G21" s="24"/>
      <c r="H21" s="26"/>
    </row>
    <row r="22" spans="2:13" s="29" customFormat="1" x14ac:dyDescent="0.2">
      <c r="B22" s="139"/>
      <c r="C22" s="27"/>
      <c r="D22" s="106"/>
      <c r="E22" s="71"/>
      <c r="F22" s="71"/>
      <c r="G22" s="78"/>
      <c r="H22" s="140"/>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41"/>
      <c r="C26" s="42"/>
      <c r="D26" s="117"/>
      <c r="E26" s="74"/>
      <c r="F26" s="74"/>
      <c r="G26" s="74"/>
      <c r="H26" s="142"/>
    </row>
    <row r="27" spans="2:13" ht="13.5" thickBot="1" x14ac:dyDescent="0.25">
      <c r="B27" s="143"/>
      <c r="C27" s="47" t="s">
        <v>14</v>
      </c>
      <c r="D27" s="48"/>
      <c r="E27" s="49"/>
      <c r="F27" s="49"/>
      <c r="G27" s="51" t="s">
        <v>15</v>
      </c>
      <c r="H27" s="10">
        <f>SUM(H22:H26)</f>
        <v>0</v>
      </c>
    </row>
    <row r="28" spans="2:13" ht="13.5" thickBot="1" x14ac:dyDescent="0.25">
      <c r="B28" s="143"/>
      <c r="C28" s="42"/>
      <c r="D28" s="43"/>
      <c r="E28" s="44"/>
      <c r="F28" s="44"/>
      <c r="G28" s="44"/>
      <c r="H28" s="46"/>
    </row>
    <row r="29" spans="2:13" ht="13.5" thickBot="1" x14ac:dyDescent="0.25">
      <c r="B29" s="144"/>
      <c r="C29" s="22" t="s">
        <v>16</v>
      </c>
      <c r="D29" s="43"/>
      <c r="E29" s="44"/>
      <c r="F29" s="44"/>
      <c r="G29" s="44"/>
      <c r="H29" s="46"/>
    </row>
    <row r="30" spans="2:13" s="91" customFormat="1" x14ac:dyDescent="0.2">
      <c r="B30" s="145"/>
      <c r="C30" s="90"/>
      <c r="D30" s="126"/>
      <c r="E30" s="75"/>
      <c r="F30" s="75"/>
      <c r="G30" s="75"/>
      <c r="H30" s="79"/>
    </row>
    <row r="31" spans="2:13" s="91" customFormat="1" x14ac:dyDescent="0.2">
      <c r="B31" s="146"/>
      <c r="C31" s="92"/>
      <c r="D31" s="147"/>
      <c r="E31" s="148"/>
      <c r="F31" s="148"/>
      <c r="G31" s="61"/>
      <c r="H31" s="62"/>
    </row>
    <row r="32" spans="2:13" s="91" customFormat="1" x14ac:dyDescent="0.2">
      <c r="B32" s="146"/>
      <c r="C32" s="92"/>
      <c r="D32" s="93"/>
      <c r="E32" s="60"/>
      <c r="F32" s="60"/>
      <c r="G32" s="61"/>
      <c r="H32" s="62"/>
    </row>
    <row r="33" spans="2:10" s="91" customFormat="1" x14ac:dyDescent="0.2">
      <c r="B33" s="146"/>
      <c r="C33" s="92"/>
      <c r="D33" s="93"/>
      <c r="E33" s="60"/>
      <c r="F33" s="60"/>
      <c r="G33" s="60"/>
      <c r="H33" s="62"/>
    </row>
    <row r="34" spans="2:10" s="91" customFormat="1" x14ac:dyDescent="0.2">
      <c r="B34" s="146"/>
      <c r="C34" s="92"/>
      <c r="D34" s="93"/>
      <c r="E34" s="60"/>
      <c r="F34" s="60"/>
      <c r="G34" s="61"/>
      <c r="H34" s="62"/>
    </row>
    <row r="35" spans="2:10" s="91" customFormat="1" x14ac:dyDescent="0.2">
      <c r="B35" s="146"/>
      <c r="C35" s="92"/>
      <c r="D35" s="93"/>
      <c r="E35" s="60"/>
      <c r="F35" s="60"/>
      <c r="G35" s="61"/>
      <c r="H35" s="62"/>
    </row>
    <row r="36" spans="2:10" x14ac:dyDescent="0.2">
      <c r="B36" s="63"/>
      <c r="C36" s="38"/>
      <c r="D36" s="117"/>
      <c r="E36" s="74"/>
      <c r="F36" s="74"/>
      <c r="G36" s="40"/>
      <c r="H36" s="142"/>
    </row>
    <row r="37" spans="2:10" ht="13.5" thickBot="1" x14ac:dyDescent="0.25">
      <c r="B37" s="141"/>
      <c r="C37" s="42"/>
      <c r="D37" s="82"/>
      <c r="E37" s="76"/>
      <c r="F37" s="76"/>
      <c r="G37" s="34"/>
      <c r="H37" s="83"/>
      <c r="J37" s="36"/>
    </row>
    <row r="38" spans="2:10" ht="13.5" thickBot="1" x14ac:dyDescent="0.25">
      <c r="B38" s="143"/>
      <c r="C38" s="47" t="s">
        <v>17</v>
      </c>
      <c r="D38" s="48"/>
      <c r="E38" s="49"/>
      <c r="F38" s="49"/>
      <c r="G38" s="51" t="s">
        <v>15</v>
      </c>
      <c r="H38" s="10">
        <f>SUM(H30:H37)</f>
        <v>0</v>
      </c>
    </row>
    <row r="39" spans="2:10" ht="13.5" thickBot="1" x14ac:dyDescent="0.25">
      <c r="B39" s="143"/>
      <c r="C39" s="42"/>
      <c r="D39" s="43"/>
      <c r="E39" s="44"/>
      <c r="F39" s="44"/>
      <c r="G39" s="44"/>
      <c r="H39" s="46"/>
    </row>
    <row r="40" spans="2:10" ht="13.5" thickBot="1" x14ac:dyDescent="0.25">
      <c r="B40" s="144"/>
      <c r="C40" s="22" t="s">
        <v>18</v>
      </c>
      <c r="D40" s="94"/>
      <c r="E40" s="57"/>
      <c r="F40" s="57"/>
      <c r="G40" s="57"/>
      <c r="H40" s="95"/>
    </row>
    <row r="41" spans="2:10" ht="165.75" x14ac:dyDescent="0.2">
      <c r="B41" s="345" t="str">
        <f>'ANAS 2015'!B18</f>
        <v xml:space="preserve">SIC.04.03.005 </v>
      </c>
      <c r="C41" s="345"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2" t="str">
        <f>'ANAS 2015'!D18</f>
        <v xml:space="preserve">cad </v>
      </c>
      <c r="E41" s="377">
        <f>'BSIC04.a-4C'!E48</f>
        <v>229</v>
      </c>
      <c r="F41" s="377">
        <f>'ANAS 2015'!E18</f>
        <v>0.4</v>
      </c>
      <c r="G41" s="378">
        <f t="shared" ref="G41:G45" si="0">E41/$G$15</f>
        <v>229</v>
      </c>
      <c r="H41" s="379">
        <f t="shared" ref="H41:H45" si="1">G41*F41</f>
        <v>91.600000000000009</v>
      </c>
      <c r="J41" s="36"/>
    </row>
    <row r="42" spans="2:10" ht="153" x14ac:dyDescent="0.2">
      <c r="B42" s="424" t="str">
        <f>'ANAS 2015'!B20</f>
        <v xml:space="preserve">SIC.04.04.001 </v>
      </c>
      <c r="C42" s="345"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48" t="str">
        <f>'ANAS 2015'!D20</f>
        <v xml:space="preserve">cad </v>
      </c>
      <c r="E42" s="380">
        <f>'BSIC04.a-4C'!E44</f>
        <v>34</v>
      </c>
      <c r="F42" s="381">
        <f>'ANAS 2015'!E20</f>
        <v>0.85</v>
      </c>
      <c r="G42" s="382">
        <f>E42/$G$15</f>
        <v>34</v>
      </c>
      <c r="H42" s="383">
        <f>G42*F42</f>
        <v>28.9</v>
      </c>
      <c r="J42" s="36"/>
    </row>
    <row r="43" spans="2:10" ht="153" x14ac:dyDescent="0.2">
      <c r="B43" s="424" t="str">
        <f>'ANAS 2015'!B19</f>
        <v xml:space="preserve">SIC.04.03.015 </v>
      </c>
      <c r="C43" s="345"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48" t="str">
        <f>'ANAS 2015'!D19</f>
        <v xml:space="preserve">cad </v>
      </c>
      <c r="E43" s="380">
        <f>'BSIC04.a-4C'!E49</f>
        <v>43</v>
      </c>
      <c r="F43" s="380">
        <f>'ANAS 2015'!E19</f>
        <v>0.25</v>
      </c>
      <c r="G43" s="382">
        <f>E43/$G$15</f>
        <v>43</v>
      </c>
      <c r="H43" s="383">
        <f>G43*F43</f>
        <v>10.75</v>
      </c>
      <c r="J43" s="36"/>
    </row>
    <row r="44" spans="2:10" ht="63.75" x14ac:dyDescent="0.2">
      <c r="B44" s="424" t="str">
        <f>'ANALISI DI MERCATO'!B3</f>
        <v>BSIC-AM001</v>
      </c>
      <c r="C44" s="345"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44" s="348" t="str">
        <f>'ANALISI DI MERCATO'!D3</f>
        <v>giorno</v>
      </c>
      <c r="E44" s="380"/>
      <c r="F44" s="380">
        <f>'ANALISI DI MERCATO'!H3</f>
        <v>46.830839999999995</v>
      </c>
      <c r="G44" s="382">
        <f>E44/$G$15</f>
        <v>0</v>
      </c>
      <c r="H44" s="383">
        <f>G44*F44</f>
        <v>0</v>
      </c>
      <c r="J44" s="36"/>
    </row>
    <row r="45" spans="2:10" ht="26.25" thickBot="1" x14ac:dyDescent="0.25">
      <c r="B45" s="345" t="str">
        <f>'ANALISI DI MERCATO'!B5</f>
        <v>BSIC-AM003</v>
      </c>
      <c r="C45" s="345" t="str">
        <f>'ANALISI DI MERCATO'!C5</f>
        <v>Pannello 90x90 fondo nero - 8 fari a led diam. 200 certificato, compreso di Cavalletto verticale e batterie (durata 8 ore). Compenso giornaliero.</v>
      </c>
      <c r="D45" s="348" t="s">
        <v>21</v>
      </c>
      <c r="E45" s="380">
        <f>'BSIC04.a-4C'!E51</f>
        <v>2</v>
      </c>
      <c r="F45" s="380">
        <f>'ANALISI DI MERCATO'!H5</f>
        <v>37.774421333333336</v>
      </c>
      <c r="G45" s="360">
        <f t="shared" si="0"/>
        <v>2</v>
      </c>
      <c r="H45" s="361">
        <f t="shared" si="1"/>
        <v>75.548842666666673</v>
      </c>
      <c r="J45" s="36"/>
    </row>
    <row r="46" spans="2:10" ht="13.5" thickBot="1" x14ac:dyDescent="0.25">
      <c r="B46" s="143"/>
      <c r="C46" s="47" t="s">
        <v>22</v>
      </c>
      <c r="D46" s="48"/>
      <c r="E46" s="49"/>
      <c r="F46" s="49"/>
      <c r="G46" s="51" t="s">
        <v>15</v>
      </c>
      <c r="H46" s="10">
        <f>SUM(H41:H45)</f>
        <v>206.79884266666667</v>
      </c>
    </row>
    <row r="47" spans="2:10" ht="13.5" thickBot="1" x14ac:dyDescent="0.25">
      <c r="C47" s="64"/>
      <c r="D47" s="65"/>
      <c r="E47" s="66"/>
      <c r="F47" s="66"/>
      <c r="G47" s="67"/>
      <c r="H47" s="67"/>
    </row>
    <row r="48" spans="2:10" ht="13.5" thickBot="1" x14ac:dyDescent="0.25">
      <c r="C48" s="68"/>
      <c r="D48" s="68"/>
      <c r="E48" s="68"/>
      <c r="F48" s="68" t="s">
        <v>23</v>
      </c>
      <c r="G48" s="69" t="s">
        <v>31</v>
      </c>
      <c r="H48" s="10">
        <f>H46+H38+H27</f>
        <v>206.79884266666667</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56"/>
  <sheetViews>
    <sheetView view="pageBreakPreview" zoomScale="85" zoomScaleNormal="100" zoomScaleSheetLayoutView="85" workbookViewId="0">
      <selection activeCell="P33" sqref="P33"/>
    </sheetView>
  </sheetViews>
  <sheetFormatPr defaultRowHeight="15" x14ac:dyDescent="0.25"/>
  <cols>
    <col min="1" max="1" width="3.7109375" style="1" customWidth="1"/>
    <col min="2" max="2" width="15.7109375" style="136" customWidth="1"/>
    <col min="3" max="3" width="80.7109375" style="1" customWidth="1"/>
    <col min="4" max="4" width="8.7109375" style="5" customWidth="1"/>
    <col min="5" max="5" width="8.7109375" style="101" customWidth="1"/>
    <col min="6" max="8" width="10.7109375" style="101"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508" t="s">
        <v>198</v>
      </c>
      <c r="C2" s="510" t="s">
        <v>261</v>
      </c>
      <c r="D2" s="492"/>
      <c r="E2" s="492"/>
      <c r="F2" s="502"/>
      <c r="G2" s="363"/>
      <c r="H2" s="364"/>
    </row>
    <row r="3" spans="2:8" ht="15.75" customHeight="1" thickBot="1" x14ac:dyDescent="0.25">
      <c r="B3" s="509"/>
      <c r="C3" s="494"/>
      <c r="D3" s="495"/>
      <c r="E3" s="495"/>
      <c r="F3" s="503"/>
      <c r="G3" s="365"/>
      <c r="H3" s="366"/>
    </row>
    <row r="4" spans="2:8" ht="15.75" customHeight="1" x14ac:dyDescent="0.2">
      <c r="C4" s="494"/>
      <c r="D4" s="495"/>
      <c r="E4" s="495"/>
      <c r="F4" s="503"/>
      <c r="G4" s="365"/>
      <c r="H4" s="366"/>
    </row>
    <row r="5" spans="2:8" ht="15.75" customHeight="1" x14ac:dyDescent="0.2">
      <c r="C5" s="494"/>
      <c r="D5" s="495"/>
      <c r="E5" s="495"/>
      <c r="F5" s="503"/>
      <c r="G5" s="365"/>
      <c r="H5" s="366"/>
    </row>
    <row r="6" spans="2:8" ht="15.75" customHeight="1" x14ac:dyDescent="0.2">
      <c r="C6" s="494"/>
      <c r="D6" s="495"/>
      <c r="E6" s="495"/>
      <c r="F6" s="503"/>
      <c r="G6" s="365"/>
      <c r="H6" s="366"/>
    </row>
    <row r="7" spans="2:8" ht="15.75" customHeight="1" x14ac:dyDescent="0.2">
      <c r="C7" s="494"/>
      <c r="D7" s="495"/>
      <c r="E7" s="495"/>
      <c r="F7" s="503"/>
      <c r="G7" s="365"/>
      <c r="H7" s="366"/>
    </row>
    <row r="8" spans="2:8" ht="15.75" customHeight="1" x14ac:dyDescent="0.2">
      <c r="C8" s="494"/>
      <c r="D8" s="495"/>
      <c r="E8" s="495"/>
      <c r="F8" s="503"/>
      <c r="G8" s="365"/>
      <c r="H8" s="366"/>
    </row>
    <row r="9" spans="2:8" ht="15.75" customHeight="1" x14ac:dyDescent="0.2">
      <c r="C9" s="494"/>
      <c r="D9" s="495"/>
      <c r="E9" s="495"/>
      <c r="F9" s="503"/>
      <c r="G9" s="365"/>
      <c r="H9" s="366"/>
    </row>
    <row r="10" spans="2:8" ht="15.75" customHeight="1" x14ac:dyDescent="0.2">
      <c r="C10" s="494"/>
      <c r="D10" s="495"/>
      <c r="E10" s="495"/>
      <c r="F10" s="503"/>
      <c r="G10" s="365"/>
      <c r="H10" s="366"/>
    </row>
    <row r="11" spans="2:8" ht="15.75" customHeight="1" x14ac:dyDescent="0.2">
      <c r="C11" s="494"/>
      <c r="D11" s="495"/>
      <c r="E11" s="495"/>
      <c r="F11" s="503"/>
      <c r="G11" s="365"/>
      <c r="H11" s="366"/>
    </row>
    <row r="12" spans="2:8" ht="15.75" customHeight="1" x14ac:dyDescent="0.2">
      <c r="C12" s="494"/>
      <c r="D12" s="495"/>
      <c r="E12" s="495"/>
      <c r="F12" s="503"/>
      <c r="G12" s="365"/>
      <c r="H12" s="366"/>
    </row>
    <row r="13" spans="2:8" ht="15.75" customHeight="1" x14ac:dyDescent="0.2">
      <c r="C13" s="497"/>
      <c r="D13" s="498"/>
      <c r="E13" s="498"/>
      <c r="F13" s="498"/>
      <c r="G13" s="365"/>
      <c r="H13" s="365"/>
    </row>
    <row r="14" spans="2:8" ht="15.75" thickBot="1" x14ac:dyDescent="0.3"/>
    <row r="15" spans="2:8" s="6" customFormat="1" ht="13.5" thickBot="1" x14ac:dyDescent="0.25">
      <c r="B15" s="137"/>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3" t="s">
        <v>9</v>
      </c>
      <c r="C20" s="18"/>
      <c r="D20" s="18"/>
      <c r="E20" s="19"/>
      <c r="F20" s="19"/>
      <c r="G20" s="19"/>
      <c r="H20" s="19"/>
    </row>
    <row r="21" spans="2:13" s="16" customFormat="1" ht="13.5" thickBot="1" x14ac:dyDescent="0.25">
      <c r="B21" s="149"/>
      <c r="C21" s="22" t="s">
        <v>13</v>
      </c>
      <c r="D21" s="23"/>
      <c r="E21" s="24"/>
      <c r="F21" s="24"/>
      <c r="G21" s="24"/>
      <c r="H21" s="26"/>
    </row>
    <row r="22" spans="2:13" s="29" customFormat="1" x14ac:dyDescent="0.25">
      <c r="B22" s="58"/>
      <c r="C22" s="27"/>
      <c r="D22" s="106"/>
      <c r="E22" s="71"/>
      <c r="F22" s="71"/>
      <c r="G22" s="107"/>
      <c r="H22" s="108"/>
    </row>
    <row r="23" spans="2:13" s="29" customFormat="1" ht="51" x14ac:dyDescent="0.2">
      <c r="B23" s="345" t="str">
        <f>'ANAS 2015'!B24</f>
        <v>L.01.001.b</v>
      </c>
      <c r="C23" s="345" t="str">
        <f>'ANAS 2015'!C24</f>
        <v>NOLO DI AUTOCARRO PER LAVORO DIURNO
funzionante compreso conducente, carburante e lubrificante per prestazioni di lavoro diurno
Per ogni ora di lavoro.
DELLA PORTATA FINO DA QL 41 A 60QL</v>
      </c>
      <c r="D23" s="392" t="str">
        <f>'ANAS 2015'!D24</f>
        <v>h</v>
      </c>
      <c r="E23" s="377">
        <v>6</v>
      </c>
      <c r="F23" s="358">
        <f>'ANAS 2015'!E24</f>
        <v>75.648979999999995</v>
      </c>
      <c r="G23" s="393">
        <f>E23/$G$15</f>
        <v>6</v>
      </c>
      <c r="H23" s="394">
        <f>G23*F23</f>
        <v>453.89387999999997</v>
      </c>
      <c r="I23" s="385"/>
      <c r="J23" s="36"/>
      <c r="K23" s="16"/>
      <c r="L23" s="37"/>
      <c r="M23" s="37"/>
    </row>
    <row r="24" spans="2:13" ht="13.5" thickBot="1" x14ac:dyDescent="0.25">
      <c r="B24" s="425"/>
      <c r="C24" s="386"/>
      <c r="D24" s="387"/>
      <c r="E24" s="395"/>
      <c r="F24" s="395"/>
      <c r="G24" s="395"/>
      <c r="H24" s="396"/>
    </row>
    <row r="25" spans="2:13" ht="13.5" thickBot="1" x14ac:dyDescent="0.25">
      <c r="B25" s="426"/>
      <c r="C25" s="47" t="s">
        <v>14</v>
      </c>
      <c r="D25" s="388"/>
      <c r="E25" s="397"/>
      <c r="F25" s="397"/>
      <c r="G25" s="51" t="s">
        <v>15</v>
      </c>
      <c r="H25" s="10">
        <f>SUM(H22:H24)</f>
        <v>453.89387999999997</v>
      </c>
    </row>
    <row r="26" spans="2:13" ht="13.5" thickBot="1" x14ac:dyDescent="0.25">
      <c r="B26" s="426"/>
      <c r="C26" s="386"/>
      <c r="D26" s="389"/>
      <c r="E26" s="398"/>
      <c r="F26" s="398"/>
      <c r="G26" s="398"/>
      <c r="H26" s="399"/>
    </row>
    <row r="27" spans="2:13" ht="13.5" thickBot="1" x14ac:dyDescent="0.25">
      <c r="B27" s="427"/>
      <c r="C27" s="22" t="s">
        <v>16</v>
      </c>
      <c r="D27" s="389"/>
      <c r="E27" s="398"/>
      <c r="F27" s="398"/>
      <c r="G27" s="398"/>
      <c r="H27" s="399"/>
    </row>
    <row r="28" spans="2:13" ht="12.75" x14ac:dyDescent="0.2">
      <c r="B28" s="428"/>
      <c r="C28" s="401"/>
      <c r="D28" s="402"/>
      <c r="E28" s="403"/>
      <c r="F28" s="403"/>
      <c r="G28" s="403"/>
      <c r="H28" s="404"/>
    </row>
    <row r="29" spans="2:13" ht="12.75" x14ac:dyDescent="0.2">
      <c r="B29" s="424"/>
      <c r="C29" s="390" t="s">
        <v>260</v>
      </c>
      <c r="D29" s="352"/>
      <c r="E29" s="381"/>
      <c r="F29" s="381"/>
      <c r="G29" s="381"/>
      <c r="H29" s="400"/>
    </row>
    <row r="30" spans="2:13" ht="12.75" x14ac:dyDescent="0.2">
      <c r="B30" s="345" t="str">
        <f>'ANAS 2015'!B23</f>
        <v>CE.1.05</v>
      </c>
      <c r="C30" s="391" t="str">
        <f>'ANAS 2015'!C23</f>
        <v>Guardiania (turni 8 ore)</v>
      </c>
      <c r="D30" s="352" t="str">
        <f>'ANAS 2015'!D23</f>
        <v>h</v>
      </c>
      <c r="E30" s="381">
        <f>2*2</f>
        <v>4</v>
      </c>
      <c r="F30" s="380">
        <f>'ANAS 2015'!E23</f>
        <v>23.480270000000001</v>
      </c>
      <c r="G30" s="393">
        <f>E30/$G$15</f>
        <v>4</v>
      </c>
      <c r="H30" s="394">
        <f>G30*F30</f>
        <v>93.921080000000003</v>
      </c>
    </row>
    <row r="31" spans="2:13" ht="12.75" x14ac:dyDescent="0.2">
      <c r="B31" s="345"/>
      <c r="C31" s="391"/>
      <c r="D31" s="348"/>
      <c r="E31" s="380"/>
      <c r="F31" s="380"/>
      <c r="G31" s="393"/>
      <c r="H31" s="394"/>
    </row>
    <row r="32" spans="2:13" ht="12.75" x14ac:dyDescent="0.2">
      <c r="B32" s="345"/>
      <c r="C32" s="391" t="s">
        <v>259</v>
      </c>
      <c r="D32" s="348"/>
      <c r="E32" s="380"/>
      <c r="F32" s="358"/>
      <c r="G32" s="380"/>
      <c r="H32" s="394"/>
    </row>
    <row r="33" spans="2:10" ht="12.75" x14ac:dyDescent="0.2">
      <c r="B33" s="345" t="str">
        <f>'ANAS 2015'!B23</f>
        <v>CE.1.05</v>
      </c>
      <c r="C33" s="391" t="str">
        <f>'ANAS 2015'!C23</f>
        <v>Guardiania (turni 8 ore)</v>
      </c>
      <c r="D33" s="348" t="str">
        <f>'ANAS 2015'!D23</f>
        <v>h</v>
      </c>
      <c r="E33" s="380">
        <f>(2+2)*2</f>
        <v>8</v>
      </c>
      <c r="F33" s="380">
        <f>'ANAS 2015'!E23</f>
        <v>23.480270000000001</v>
      </c>
      <c r="G33" s="393">
        <f>E33/$G$15</f>
        <v>8</v>
      </c>
      <c r="H33" s="394">
        <f>G33*F33</f>
        <v>187.84216000000001</v>
      </c>
    </row>
    <row r="34" spans="2:10" ht="15.75" thickBot="1" x14ac:dyDescent="0.3">
      <c r="B34" s="150"/>
      <c r="C34" s="42"/>
      <c r="D34" s="82"/>
      <c r="E34" s="131"/>
      <c r="F34" s="131"/>
      <c r="G34" s="113"/>
      <c r="H34" s="132"/>
      <c r="J34" s="36"/>
    </row>
    <row r="35" spans="2:10" ht="15.75" thickBot="1" x14ac:dyDescent="0.3">
      <c r="B35" s="151"/>
      <c r="C35" s="47" t="s">
        <v>17</v>
      </c>
      <c r="D35" s="48"/>
      <c r="E35" s="121"/>
      <c r="F35" s="121"/>
      <c r="G35" s="51" t="s">
        <v>15</v>
      </c>
      <c r="H35" s="10">
        <f>SUM(H29:H34)</f>
        <v>281.76324</v>
      </c>
    </row>
    <row r="36" spans="2:10" ht="15.75" thickBot="1" x14ac:dyDescent="0.3">
      <c r="B36" s="151"/>
      <c r="C36" s="42"/>
      <c r="D36" s="43"/>
      <c r="E36" s="122"/>
      <c r="F36" s="122"/>
      <c r="G36" s="122"/>
      <c r="H36" s="123"/>
    </row>
    <row r="37" spans="2:10" ht="15.75" thickBot="1" x14ac:dyDescent="0.3">
      <c r="B37" s="152"/>
      <c r="C37" s="22" t="s">
        <v>18</v>
      </c>
      <c r="D37" s="43"/>
      <c r="E37" s="122"/>
      <c r="F37" s="122"/>
      <c r="G37" s="153"/>
      <c r="H37" s="123"/>
    </row>
    <row r="38" spans="2:10" x14ac:dyDescent="0.25">
      <c r="B38" s="58"/>
      <c r="C38" s="154"/>
      <c r="D38" s="77"/>
      <c r="E38" s="107"/>
      <c r="F38" s="107"/>
      <c r="G38" s="155">
        <f>E38/$G$15</f>
        <v>0</v>
      </c>
      <c r="H38" s="108">
        <f>G38*F38</f>
        <v>0</v>
      </c>
      <c r="J38" s="36"/>
    </row>
    <row r="39" spans="2:10" x14ac:dyDescent="0.25">
      <c r="B39" s="30"/>
      <c r="C39" s="38"/>
      <c r="D39" s="54"/>
      <c r="E39" s="115"/>
      <c r="F39" s="115"/>
      <c r="G39" s="113"/>
      <c r="H39" s="114"/>
      <c r="J39" s="36"/>
    </row>
    <row r="40" spans="2:10" x14ac:dyDescent="0.25">
      <c r="B40" s="30"/>
      <c r="C40" s="38"/>
      <c r="D40" s="54"/>
      <c r="E40" s="115"/>
      <c r="F40" s="115"/>
      <c r="G40" s="113"/>
      <c r="H40" s="114"/>
      <c r="J40" s="36"/>
    </row>
    <row r="41" spans="2:10" x14ac:dyDescent="0.25">
      <c r="B41" s="30"/>
      <c r="C41" s="38"/>
      <c r="D41" s="54"/>
      <c r="E41" s="115"/>
      <c r="F41" s="115"/>
      <c r="G41" s="113"/>
      <c r="H41" s="114"/>
      <c r="J41" s="36"/>
    </row>
    <row r="42" spans="2:10" x14ac:dyDescent="0.25">
      <c r="B42" s="30"/>
      <c r="C42" s="38"/>
      <c r="D42" s="54"/>
      <c r="E42" s="115"/>
      <c r="F42" s="115"/>
      <c r="G42" s="113"/>
      <c r="H42" s="114"/>
      <c r="J42" s="36"/>
    </row>
    <row r="43" spans="2:10" x14ac:dyDescent="0.25">
      <c r="B43" s="30"/>
      <c r="C43" s="38"/>
      <c r="D43" s="54"/>
      <c r="E43" s="115"/>
      <c r="F43" s="115"/>
      <c r="G43" s="113"/>
      <c r="H43" s="114"/>
      <c r="J43" s="36"/>
    </row>
    <row r="44" spans="2:10" x14ac:dyDescent="0.25">
      <c r="B44" s="30"/>
      <c r="C44" s="38"/>
      <c r="D44" s="54"/>
      <c r="E44" s="115"/>
      <c r="F44" s="115"/>
      <c r="G44" s="113"/>
      <c r="H44" s="114"/>
      <c r="J44" s="36"/>
    </row>
    <row r="45" spans="2:10" x14ac:dyDescent="0.25">
      <c r="B45" s="30"/>
      <c r="C45" s="38"/>
      <c r="D45" s="54"/>
      <c r="E45" s="115"/>
      <c r="F45" s="115"/>
      <c r="G45" s="113"/>
      <c r="H45" s="114"/>
      <c r="J45" s="36"/>
    </row>
    <row r="46" spans="2:10" x14ac:dyDescent="0.25">
      <c r="B46" s="30"/>
      <c r="C46" s="38"/>
      <c r="D46" s="54"/>
      <c r="E46" s="115"/>
      <c r="F46" s="115"/>
      <c r="G46" s="113"/>
      <c r="H46" s="114"/>
      <c r="J46" s="36"/>
    </row>
    <row r="47" spans="2:10" x14ac:dyDescent="0.25">
      <c r="B47" s="30"/>
      <c r="C47" s="38"/>
      <c r="D47" s="54"/>
      <c r="E47" s="115"/>
      <c r="F47" s="115"/>
      <c r="G47" s="113"/>
      <c r="H47" s="114"/>
      <c r="J47" s="36"/>
    </row>
    <row r="48" spans="2:10" x14ac:dyDescent="0.25">
      <c r="B48" s="30"/>
      <c r="C48" s="38"/>
      <c r="D48" s="54"/>
      <c r="E48" s="115"/>
      <c r="F48" s="115"/>
      <c r="G48" s="113"/>
      <c r="H48" s="114"/>
      <c r="J48" s="36"/>
    </row>
    <row r="49" spans="2:10" ht="15.75" thickBot="1" x14ac:dyDescent="0.3">
      <c r="B49" s="30"/>
      <c r="C49" s="38"/>
      <c r="D49" s="54"/>
      <c r="E49" s="115"/>
      <c r="F49" s="115"/>
      <c r="G49" s="113"/>
      <c r="H49" s="114"/>
      <c r="J49" s="36"/>
    </row>
    <row r="50" spans="2:10" ht="15.75" thickBot="1" x14ac:dyDescent="0.3">
      <c r="B50" s="293"/>
      <c r="C50" s="96" t="s">
        <v>255</v>
      </c>
      <c r="D50" s="54"/>
      <c r="E50" s="115"/>
      <c r="F50" s="115"/>
      <c r="G50" s="113"/>
      <c r="H50" s="114"/>
      <c r="J50" s="36"/>
    </row>
    <row r="51" spans="2:10" ht="51" x14ac:dyDescent="0.25">
      <c r="B51" s="98"/>
      <c r="C51" s="345" t="s">
        <v>256</v>
      </c>
      <c r="D51" s="54"/>
      <c r="E51" s="115"/>
      <c r="F51" s="115"/>
      <c r="G51" s="113"/>
      <c r="H51" s="114"/>
      <c r="J51" s="36"/>
    </row>
    <row r="52" spans="2:10" ht="15.75" thickBot="1" x14ac:dyDescent="0.3">
      <c r="B52" s="150"/>
      <c r="C52" s="81"/>
      <c r="D52" s="82"/>
      <c r="E52" s="131"/>
      <c r="F52" s="131"/>
      <c r="G52" s="131"/>
      <c r="H52" s="132"/>
    </row>
    <row r="53" spans="2:10" ht="15.75" thickBot="1" x14ac:dyDescent="0.3">
      <c r="B53" s="151"/>
      <c r="C53" s="47" t="s">
        <v>22</v>
      </c>
      <c r="D53" s="48"/>
      <c r="E53" s="121"/>
      <c r="F53" s="121"/>
      <c r="G53" s="51" t="s">
        <v>15</v>
      </c>
      <c r="H53" s="10">
        <f>SUM(H38:H52)</f>
        <v>0</v>
      </c>
    </row>
    <row r="54" spans="2:10" ht="15.75" thickBot="1" x14ac:dyDescent="0.3">
      <c r="B54" s="156"/>
      <c r="C54" s="64"/>
      <c r="D54" s="65"/>
      <c r="E54" s="133"/>
      <c r="F54" s="133"/>
      <c r="G54" s="134"/>
      <c r="H54" s="134"/>
    </row>
    <row r="55" spans="2:10" ht="13.5" thickBot="1" x14ac:dyDescent="0.25">
      <c r="B55" s="156"/>
      <c r="C55" s="68"/>
      <c r="D55" s="68"/>
      <c r="E55" s="68"/>
      <c r="F55" s="68" t="s">
        <v>23</v>
      </c>
      <c r="G55" s="69" t="s">
        <v>15</v>
      </c>
      <c r="H55" s="10">
        <f>H53+H35+H25</f>
        <v>735.65711999999996</v>
      </c>
    </row>
    <row r="56" spans="2:10" x14ac:dyDescent="0.25">
      <c r="B56" s="156"/>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I6"/>
  <sheetViews>
    <sheetView zoomScale="85" zoomScaleNormal="85" workbookViewId="0">
      <pane ySplit="2" topLeftCell="A3" activePane="bottomLeft" state="frozen"/>
      <selection activeCell="AB21" sqref="AB21:AF21"/>
      <selection pane="bottomLeft" activeCell="AB21" sqref="AB21:AF21"/>
    </sheetView>
  </sheetViews>
  <sheetFormatPr defaultRowHeight="15" x14ac:dyDescent="0.25"/>
  <cols>
    <col min="1" max="1" width="3.7109375" style="306" customWidth="1"/>
    <col min="2" max="2" width="13.7109375" customWidth="1"/>
    <col min="3" max="3" width="80.7109375" customWidth="1"/>
    <col min="4" max="4" width="10.7109375" customWidth="1"/>
    <col min="5" max="5" width="10.7109375" style="307" customWidth="1"/>
    <col min="6" max="6" width="8.7109375" style="306" customWidth="1"/>
    <col min="7" max="7" width="15.7109375" customWidth="1"/>
    <col min="8" max="8" width="10.7109375" style="294" customWidth="1"/>
    <col min="9" max="9" width="12.7109375" bestFit="1" customWidth="1"/>
  </cols>
  <sheetData>
    <row r="1" spans="2:9" s="306" customFormat="1" ht="15.75" thickBot="1" x14ac:dyDescent="0.3">
      <c r="E1" s="307"/>
      <c r="G1" s="306" t="s">
        <v>98</v>
      </c>
      <c r="H1" s="294"/>
    </row>
    <row r="2" spans="2:9" s="306" customFormat="1" ht="15.75" thickBot="1" x14ac:dyDescent="0.3">
      <c r="B2" s="309" t="s">
        <v>97</v>
      </c>
      <c r="C2" s="309" t="s">
        <v>38</v>
      </c>
      <c r="D2" s="309" t="s">
        <v>4</v>
      </c>
      <c r="E2" s="310" t="s">
        <v>6</v>
      </c>
      <c r="F2" s="309" t="s">
        <v>99</v>
      </c>
      <c r="G2" s="309">
        <v>2014</v>
      </c>
      <c r="H2" s="311" t="s">
        <v>6</v>
      </c>
      <c r="I2" s="312"/>
    </row>
    <row r="3" spans="2:9" ht="90" x14ac:dyDescent="0.25">
      <c r="B3" s="302" t="s">
        <v>101</v>
      </c>
      <c r="C3" s="99" t="str">
        <f>'BSIC-AM001'!H3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3" t="s">
        <v>21</v>
      </c>
      <c r="E3" s="307">
        <f>'BSIC-AM001'!Q48</f>
        <v>41.37</v>
      </c>
      <c r="F3" s="306">
        <v>2007</v>
      </c>
      <c r="G3">
        <v>1.1319999999999999</v>
      </c>
      <c r="H3" s="308">
        <f>E3*G3</f>
        <v>46.830839999999995</v>
      </c>
      <c r="I3" s="302" t="s">
        <v>104</v>
      </c>
    </row>
    <row r="4" spans="2:9" ht="120" x14ac:dyDescent="0.25">
      <c r="B4" s="313" t="s">
        <v>102</v>
      </c>
      <c r="C4" s="314" t="str">
        <f>'BSIC-AM002'!H3</f>
        <v>Carrello completo di PMV full color 120x120 e alfanumerico monocromatico, completo di rimorchio a pianale attrezzato, tabellone elevabile con pannello a pittogrammi più luci lampeggianti, tabellone elevabile con pannello alfanumerico, meccanica di movimentazione per PMV full color tipo grafico, gruppo elettrogeno (diesel) in contenitore di protezione, serbatoio carburante separato in contenitore di protezione, centralina di controllo, modem GSM, dispositivo GPS, quadro di comando in contenitore di protezione, batterie in gel 200 Ah, software di gestione, noleggio giornaliero, compresi gli oneri per il mantenimento in efficienza per tutta la durata dei lavori.</v>
      </c>
      <c r="D4" s="315" t="s">
        <v>19</v>
      </c>
      <c r="E4" s="316">
        <f>'BSIC-AM002'!Q48</f>
        <v>64.976666666666674</v>
      </c>
      <c r="F4" s="315">
        <v>2010</v>
      </c>
      <c r="G4" s="315">
        <v>1.0720000000000001</v>
      </c>
      <c r="H4" s="317">
        <f t="shared" ref="H4:H5" si="0">E4*G4</f>
        <v>69.654986666666673</v>
      </c>
      <c r="I4" s="313" t="s">
        <v>104</v>
      </c>
    </row>
    <row r="5" spans="2:9" ht="30" x14ac:dyDescent="0.25">
      <c r="B5" s="313" t="s">
        <v>103</v>
      </c>
      <c r="C5" s="314" t="str">
        <f>'BSIC-AM003'!H3</f>
        <v>Pannello 90x90 fondo nero - 8 fari a led diam. 200 certificato, compreso di Cavalletto verticale e batterie (durata 8 ore). Compenso giornaliero.</v>
      </c>
      <c r="D5" s="315" t="s">
        <v>21</v>
      </c>
      <c r="E5" s="316">
        <f>'BSIC-AM003'!Q48</f>
        <v>35.237333333333332</v>
      </c>
      <c r="F5" s="315">
        <v>2010</v>
      </c>
      <c r="G5" s="315">
        <v>1.0720000000000001</v>
      </c>
      <c r="H5" s="317">
        <f t="shared" si="0"/>
        <v>37.774421333333336</v>
      </c>
      <c r="I5" s="313" t="s">
        <v>104</v>
      </c>
    </row>
    <row r="6" spans="2:9" x14ac:dyDescent="0.25">
      <c r="H6" s="308"/>
    </row>
  </sheetData>
  <hyperlinks>
    <hyperlink ref="B3" location="'BSIC-AM001'!A1" display="BSIC-AM001"/>
    <hyperlink ref="B4" location="'BSIC-AM002'!A1" display="BSIC-AM002"/>
    <hyperlink ref="B5" location="'BSIC-AM003'!A1" display="BSIC-AM003"/>
    <hyperlink ref="I3" r:id="rId1"/>
    <hyperlink ref="I4" r:id="rId2"/>
    <hyperlink ref="I5"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F56"/>
  <sheetViews>
    <sheetView workbookViewId="0">
      <selection activeCell="AB21" sqref="AB21:AF21"/>
    </sheetView>
  </sheetViews>
  <sheetFormatPr defaultRowHeight="15" x14ac:dyDescent="0.25"/>
  <cols>
    <col min="1" max="28" width="2.7109375" style="296" customWidth="1"/>
    <col min="29" max="31" width="3" style="296" customWidth="1"/>
    <col min="32" max="32" width="2.85546875" style="296" customWidth="1"/>
    <col min="33" max="256" width="9.140625" style="296"/>
    <col min="257" max="284" width="2.7109375" style="296" customWidth="1"/>
    <col min="285" max="287" width="3" style="296" customWidth="1"/>
    <col min="288" max="288" width="2.85546875" style="296" customWidth="1"/>
    <col min="289" max="512" width="9.140625" style="296"/>
    <col min="513" max="540" width="2.7109375" style="296" customWidth="1"/>
    <col min="541" max="543" width="3" style="296" customWidth="1"/>
    <col min="544" max="544" width="2.85546875" style="296" customWidth="1"/>
    <col min="545" max="768" width="9.140625" style="296"/>
    <col min="769" max="796" width="2.7109375" style="296" customWidth="1"/>
    <col min="797" max="799" width="3" style="296" customWidth="1"/>
    <col min="800" max="800" width="2.85546875" style="296" customWidth="1"/>
    <col min="801" max="1024" width="9.140625" style="296"/>
    <col min="1025" max="1052" width="2.7109375" style="296" customWidth="1"/>
    <col min="1053" max="1055" width="3" style="296" customWidth="1"/>
    <col min="1056" max="1056" width="2.85546875" style="296" customWidth="1"/>
    <col min="1057" max="1280" width="9.140625" style="296"/>
    <col min="1281" max="1308" width="2.7109375" style="296" customWidth="1"/>
    <col min="1309" max="1311" width="3" style="296" customWidth="1"/>
    <col min="1312" max="1312" width="2.85546875" style="296" customWidth="1"/>
    <col min="1313" max="1536" width="9.140625" style="296"/>
    <col min="1537" max="1564" width="2.7109375" style="296" customWidth="1"/>
    <col min="1565" max="1567" width="3" style="296" customWidth="1"/>
    <col min="1568" max="1568" width="2.85546875" style="296" customWidth="1"/>
    <col min="1569" max="1792" width="9.140625" style="296"/>
    <col min="1793" max="1820" width="2.7109375" style="296" customWidth="1"/>
    <col min="1821" max="1823" width="3" style="296" customWidth="1"/>
    <col min="1824" max="1824" width="2.85546875" style="296" customWidth="1"/>
    <col min="1825" max="2048" width="9.140625" style="296"/>
    <col min="2049" max="2076" width="2.7109375" style="296" customWidth="1"/>
    <col min="2077" max="2079" width="3" style="296" customWidth="1"/>
    <col min="2080" max="2080" width="2.85546875" style="296" customWidth="1"/>
    <col min="2081" max="2304" width="9.140625" style="296"/>
    <col min="2305" max="2332" width="2.7109375" style="296" customWidth="1"/>
    <col min="2333" max="2335" width="3" style="296" customWidth="1"/>
    <col min="2336" max="2336" width="2.85546875" style="296" customWidth="1"/>
    <col min="2337" max="2560" width="9.140625" style="296"/>
    <col min="2561" max="2588" width="2.7109375" style="296" customWidth="1"/>
    <col min="2589" max="2591" width="3" style="296" customWidth="1"/>
    <col min="2592" max="2592" width="2.85546875" style="296" customWidth="1"/>
    <col min="2593" max="2816" width="9.140625" style="296"/>
    <col min="2817" max="2844" width="2.7109375" style="296" customWidth="1"/>
    <col min="2845" max="2847" width="3" style="296" customWidth="1"/>
    <col min="2848" max="2848" width="2.85546875" style="296" customWidth="1"/>
    <col min="2849" max="3072" width="9.140625" style="296"/>
    <col min="3073" max="3100" width="2.7109375" style="296" customWidth="1"/>
    <col min="3101" max="3103" width="3" style="296" customWidth="1"/>
    <col min="3104" max="3104" width="2.85546875" style="296" customWidth="1"/>
    <col min="3105" max="3328" width="9.140625" style="296"/>
    <col min="3329" max="3356" width="2.7109375" style="296" customWidth="1"/>
    <col min="3357" max="3359" width="3" style="296" customWidth="1"/>
    <col min="3360" max="3360" width="2.85546875" style="296" customWidth="1"/>
    <col min="3361" max="3584" width="9.140625" style="296"/>
    <col min="3585" max="3612" width="2.7109375" style="296" customWidth="1"/>
    <col min="3613" max="3615" width="3" style="296" customWidth="1"/>
    <col min="3616" max="3616" width="2.85546875" style="296" customWidth="1"/>
    <col min="3617" max="3840" width="9.140625" style="296"/>
    <col min="3841" max="3868" width="2.7109375" style="296" customWidth="1"/>
    <col min="3869" max="3871" width="3" style="296" customWidth="1"/>
    <col min="3872" max="3872" width="2.85546875" style="296" customWidth="1"/>
    <col min="3873" max="4096" width="9.140625" style="296"/>
    <col min="4097" max="4124" width="2.7109375" style="296" customWidth="1"/>
    <col min="4125" max="4127" width="3" style="296" customWidth="1"/>
    <col min="4128" max="4128" width="2.85546875" style="296" customWidth="1"/>
    <col min="4129" max="4352" width="9.140625" style="296"/>
    <col min="4353" max="4380" width="2.7109375" style="296" customWidth="1"/>
    <col min="4381" max="4383" width="3" style="296" customWidth="1"/>
    <col min="4384" max="4384" width="2.85546875" style="296" customWidth="1"/>
    <col min="4385" max="4608" width="9.140625" style="296"/>
    <col min="4609" max="4636" width="2.7109375" style="296" customWidth="1"/>
    <col min="4637" max="4639" width="3" style="296" customWidth="1"/>
    <col min="4640" max="4640" width="2.85546875" style="296" customWidth="1"/>
    <col min="4641" max="4864" width="9.140625" style="296"/>
    <col min="4865" max="4892" width="2.7109375" style="296" customWidth="1"/>
    <col min="4893" max="4895" width="3" style="296" customWidth="1"/>
    <col min="4896" max="4896" width="2.85546875" style="296" customWidth="1"/>
    <col min="4897" max="5120" width="9.140625" style="296"/>
    <col min="5121" max="5148" width="2.7109375" style="296" customWidth="1"/>
    <col min="5149" max="5151" width="3" style="296" customWidth="1"/>
    <col min="5152" max="5152" width="2.85546875" style="296" customWidth="1"/>
    <col min="5153" max="5376" width="9.140625" style="296"/>
    <col min="5377" max="5404" width="2.7109375" style="296" customWidth="1"/>
    <col min="5405" max="5407" width="3" style="296" customWidth="1"/>
    <col min="5408" max="5408" width="2.85546875" style="296" customWidth="1"/>
    <col min="5409" max="5632" width="9.140625" style="296"/>
    <col min="5633" max="5660" width="2.7109375" style="296" customWidth="1"/>
    <col min="5661" max="5663" width="3" style="296" customWidth="1"/>
    <col min="5664" max="5664" width="2.85546875" style="296" customWidth="1"/>
    <col min="5665" max="5888" width="9.140625" style="296"/>
    <col min="5889" max="5916" width="2.7109375" style="296" customWidth="1"/>
    <col min="5917" max="5919" width="3" style="296" customWidth="1"/>
    <col min="5920" max="5920" width="2.85546875" style="296" customWidth="1"/>
    <col min="5921" max="6144" width="9.140625" style="296"/>
    <col min="6145" max="6172" width="2.7109375" style="296" customWidth="1"/>
    <col min="6173" max="6175" width="3" style="296" customWidth="1"/>
    <col min="6176" max="6176" width="2.85546875" style="296" customWidth="1"/>
    <col min="6177" max="6400" width="9.140625" style="296"/>
    <col min="6401" max="6428" width="2.7109375" style="296" customWidth="1"/>
    <col min="6429" max="6431" width="3" style="296" customWidth="1"/>
    <col min="6432" max="6432" width="2.85546875" style="296" customWidth="1"/>
    <col min="6433" max="6656" width="9.140625" style="296"/>
    <col min="6657" max="6684" width="2.7109375" style="296" customWidth="1"/>
    <col min="6685" max="6687" width="3" style="296" customWidth="1"/>
    <col min="6688" max="6688" width="2.85546875" style="296" customWidth="1"/>
    <col min="6689" max="6912" width="9.140625" style="296"/>
    <col min="6913" max="6940" width="2.7109375" style="296" customWidth="1"/>
    <col min="6941" max="6943" width="3" style="296" customWidth="1"/>
    <col min="6944" max="6944" width="2.85546875" style="296" customWidth="1"/>
    <col min="6945" max="7168" width="9.140625" style="296"/>
    <col min="7169" max="7196" width="2.7109375" style="296" customWidth="1"/>
    <col min="7197" max="7199" width="3" style="296" customWidth="1"/>
    <col min="7200" max="7200" width="2.85546875" style="296" customWidth="1"/>
    <col min="7201" max="7424" width="9.140625" style="296"/>
    <col min="7425" max="7452" width="2.7109375" style="296" customWidth="1"/>
    <col min="7453" max="7455" width="3" style="296" customWidth="1"/>
    <col min="7456" max="7456" width="2.85546875" style="296" customWidth="1"/>
    <col min="7457" max="7680" width="9.140625" style="296"/>
    <col min="7681" max="7708" width="2.7109375" style="296" customWidth="1"/>
    <col min="7709" max="7711" width="3" style="296" customWidth="1"/>
    <col min="7712" max="7712" width="2.85546875" style="296" customWidth="1"/>
    <col min="7713" max="7936" width="9.140625" style="296"/>
    <col min="7937" max="7964" width="2.7109375" style="296" customWidth="1"/>
    <col min="7965" max="7967" width="3" style="296" customWidth="1"/>
    <col min="7968" max="7968" width="2.85546875" style="296" customWidth="1"/>
    <col min="7969" max="8192" width="9.140625" style="296"/>
    <col min="8193" max="8220" width="2.7109375" style="296" customWidth="1"/>
    <col min="8221" max="8223" width="3" style="296" customWidth="1"/>
    <col min="8224" max="8224" width="2.85546875" style="296" customWidth="1"/>
    <col min="8225" max="8448" width="9.140625" style="296"/>
    <col min="8449" max="8476" width="2.7109375" style="296" customWidth="1"/>
    <col min="8477" max="8479" width="3" style="296" customWidth="1"/>
    <col min="8480" max="8480" width="2.85546875" style="296" customWidth="1"/>
    <col min="8481" max="8704" width="9.140625" style="296"/>
    <col min="8705" max="8732" width="2.7109375" style="296" customWidth="1"/>
    <col min="8733" max="8735" width="3" style="296" customWidth="1"/>
    <col min="8736" max="8736" width="2.85546875" style="296" customWidth="1"/>
    <col min="8737" max="8960" width="9.140625" style="296"/>
    <col min="8961" max="8988" width="2.7109375" style="296" customWidth="1"/>
    <col min="8989" max="8991" width="3" style="296" customWidth="1"/>
    <col min="8992" max="8992" width="2.85546875" style="296" customWidth="1"/>
    <col min="8993" max="9216" width="9.140625" style="296"/>
    <col min="9217" max="9244" width="2.7109375" style="296" customWidth="1"/>
    <col min="9245" max="9247" width="3" style="296" customWidth="1"/>
    <col min="9248" max="9248" width="2.85546875" style="296" customWidth="1"/>
    <col min="9249" max="9472" width="9.140625" style="296"/>
    <col min="9473" max="9500" width="2.7109375" style="296" customWidth="1"/>
    <col min="9501" max="9503" width="3" style="296" customWidth="1"/>
    <col min="9504" max="9504" width="2.85546875" style="296" customWidth="1"/>
    <col min="9505" max="9728" width="9.140625" style="296"/>
    <col min="9729" max="9756" width="2.7109375" style="296" customWidth="1"/>
    <col min="9757" max="9759" width="3" style="296" customWidth="1"/>
    <col min="9760" max="9760" width="2.85546875" style="296" customWidth="1"/>
    <col min="9761" max="9984" width="9.140625" style="296"/>
    <col min="9985" max="10012" width="2.7109375" style="296" customWidth="1"/>
    <col min="10013" max="10015" width="3" style="296" customWidth="1"/>
    <col min="10016" max="10016" width="2.85546875" style="296" customWidth="1"/>
    <col min="10017" max="10240" width="9.140625" style="296"/>
    <col min="10241" max="10268" width="2.7109375" style="296" customWidth="1"/>
    <col min="10269" max="10271" width="3" style="296" customWidth="1"/>
    <col min="10272" max="10272" width="2.85546875" style="296" customWidth="1"/>
    <col min="10273" max="10496" width="9.140625" style="296"/>
    <col min="10497" max="10524" width="2.7109375" style="296" customWidth="1"/>
    <col min="10525" max="10527" width="3" style="296" customWidth="1"/>
    <col min="10528" max="10528" width="2.85546875" style="296" customWidth="1"/>
    <col min="10529" max="10752" width="9.140625" style="296"/>
    <col min="10753" max="10780" width="2.7109375" style="296" customWidth="1"/>
    <col min="10781" max="10783" width="3" style="296" customWidth="1"/>
    <col min="10784" max="10784" width="2.85546875" style="296" customWidth="1"/>
    <col min="10785" max="11008" width="9.140625" style="296"/>
    <col min="11009" max="11036" width="2.7109375" style="296" customWidth="1"/>
    <col min="11037" max="11039" width="3" style="296" customWidth="1"/>
    <col min="11040" max="11040" width="2.85546875" style="296" customWidth="1"/>
    <col min="11041" max="11264" width="9.140625" style="296"/>
    <col min="11265" max="11292" width="2.7109375" style="296" customWidth="1"/>
    <col min="11293" max="11295" width="3" style="296" customWidth="1"/>
    <col min="11296" max="11296" width="2.85546875" style="296" customWidth="1"/>
    <col min="11297" max="11520" width="9.140625" style="296"/>
    <col min="11521" max="11548" width="2.7109375" style="296" customWidth="1"/>
    <col min="11549" max="11551" width="3" style="296" customWidth="1"/>
    <col min="11552" max="11552" width="2.85546875" style="296" customWidth="1"/>
    <col min="11553" max="11776" width="9.140625" style="296"/>
    <col min="11777" max="11804" width="2.7109375" style="296" customWidth="1"/>
    <col min="11805" max="11807" width="3" style="296" customWidth="1"/>
    <col min="11808" max="11808" width="2.85546875" style="296" customWidth="1"/>
    <col min="11809" max="12032" width="9.140625" style="296"/>
    <col min="12033" max="12060" width="2.7109375" style="296" customWidth="1"/>
    <col min="12061" max="12063" width="3" style="296" customWidth="1"/>
    <col min="12064" max="12064" width="2.85546875" style="296" customWidth="1"/>
    <col min="12065" max="12288" width="9.140625" style="296"/>
    <col min="12289" max="12316" width="2.7109375" style="296" customWidth="1"/>
    <col min="12317" max="12319" width="3" style="296" customWidth="1"/>
    <col min="12320" max="12320" width="2.85546875" style="296" customWidth="1"/>
    <col min="12321" max="12544" width="9.140625" style="296"/>
    <col min="12545" max="12572" width="2.7109375" style="296" customWidth="1"/>
    <col min="12573" max="12575" width="3" style="296" customWidth="1"/>
    <col min="12576" max="12576" width="2.85546875" style="296" customWidth="1"/>
    <col min="12577" max="12800" width="9.140625" style="296"/>
    <col min="12801" max="12828" width="2.7109375" style="296" customWidth="1"/>
    <col min="12829" max="12831" width="3" style="296" customWidth="1"/>
    <col min="12832" max="12832" width="2.85546875" style="296" customWidth="1"/>
    <col min="12833" max="13056" width="9.140625" style="296"/>
    <col min="13057" max="13084" width="2.7109375" style="296" customWidth="1"/>
    <col min="13085" max="13087" width="3" style="296" customWidth="1"/>
    <col min="13088" max="13088" width="2.85546875" style="296" customWidth="1"/>
    <col min="13089" max="13312" width="9.140625" style="296"/>
    <col min="13313" max="13340" width="2.7109375" style="296" customWidth="1"/>
    <col min="13341" max="13343" width="3" style="296" customWidth="1"/>
    <col min="13344" max="13344" width="2.85546875" style="296" customWidth="1"/>
    <col min="13345" max="13568" width="9.140625" style="296"/>
    <col min="13569" max="13596" width="2.7109375" style="296" customWidth="1"/>
    <col min="13597" max="13599" width="3" style="296" customWidth="1"/>
    <col min="13600" max="13600" width="2.85546875" style="296" customWidth="1"/>
    <col min="13601" max="13824" width="9.140625" style="296"/>
    <col min="13825" max="13852" width="2.7109375" style="296" customWidth="1"/>
    <col min="13853" max="13855" width="3" style="296" customWidth="1"/>
    <col min="13856" max="13856" width="2.85546875" style="296" customWidth="1"/>
    <col min="13857" max="14080" width="9.140625" style="296"/>
    <col min="14081" max="14108" width="2.7109375" style="296" customWidth="1"/>
    <col min="14109" max="14111" width="3" style="296" customWidth="1"/>
    <col min="14112" max="14112" width="2.85546875" style="296" customWidth="1"/>
    <col min="14113" max="14336" width="9.140625" style="296"/>
    <col min="14337" max="14364" width="2.7109375" style="296" customWidth="1"/>
    <col min="14365" max="14367" width="3" style="296" customWidth="1"/>
    <col min="14368" max="14368" width="2.85546875" style="296" customWidth="1"/>
    <col min="14369" max="14592" width="9.140625" style="296"/>
    <col min="14593" max="14620" width="2.7109375" style="296" customWidth="1"/>
    <col min="14621" max="14623" width="3" style="296" customWidth="1"/>
    <col min="14624" max="14624" width="2.85546875" style="296" customWidth="1"/>
    <col min="14625" max="14848" width="9.140625" style="296"/>
    <col min="14849" max="14876" width="2.7109375" style="296" customWidth="1"/>
    <col min="14877" max="14879" width="3" style="296" customWidth="1"/>
    <col min="14880" max="14880" width="2.85546875" style="296" customWidth="1"/>
    <col min="14881" max="15104" width="9.140625" style="296"/>
    <col min="15105" max="15132" width="2.7109375" style="296" customWidth="1"/>
    <col min="15133" max="15135" width="3" style="296" customWidth="1"/>
    <col min="15136" max="15136" width="2.85546875" style="296" customWidth="1"/>
    <col min="15137" max="15360" width="9.140625" style="296"/>
    <col min="15361" max="15388" width="2.7109375" style="296" customWidth="1"/>
    <col min="15389" max="15391" width="3" style="296" customWidth="1"/>
    <col min="15392" max="15392" width="2.85546875" style="296" customWidth="1"/>
    <col min="15393" max="15616" width="9.140625" style="296"/>
    <col min="15617" max="15644" width="2.7109375" style="296" customWidth="1"/>
    <col min="15645" max="15647" width="3" style="296" customWidth="1"/>
    <col min="15648" max="15648" width="2.85546875" style="296" customWidth="1"/>
    <col min="15649" max="15872" width="9.140625" style="296"/>
    <col min="15873" max="15900" width="2.7109375" style="296" customWidth="1"/>
    <col min="15901" max="15903" width="3" style="296" customWidth="1"/>
    <col min="15904" max="15904" width="2.85546875" style="296" customWidth="1"/>
    <col min="15905" max="16128" width="9.140625" style="296"/>
    <col min="16129" max="16156" width="2.7109375" style="296" customWidth="1"/>
    <col min="16157" max="16159" width="3" style="296" customWidth="1"/>
    <col min="16160" max="16160" width="2.85546875" style="296" customWidth="1"/>
    <col min="16161" max="16384" width="9.140625" style="296"/>
  </cols>
  <sheetData>
    <row r="1" spans="1:32" x14ac:dyDescent="0.25">
      <c r="A1" s="451" t="s">
        <v>45</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row>
    <row r="2" spans="1:32" x14ac:dyDescent="0.25">
      <c r="A2" s="297"/>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row>
    <row r="3" spans="1:32" ht="126.75" customHeight="1" x14ac:dyDescent="0.25">
      <c r="A3" s="452" t="s">
        <v>46</v>
      </c>
      <c r="B3" s="452"/>
      <c r="C3" s="453" t="s">
        <v>101</v>
      </c>
      <c r="D3" s="453"/>
      <c r="E3" s="453"/>
      <c r="F3" s="453"/>
      <c r="G3" s="453"/>
      <c r="H3" s="454" t="s">
        <v>100</v>
      </c>
      <c r="I3" s="454"/>
      <c r="J3" s="454"/>
      <c r="K3" s="454"/>
      <c r="L3" s="454"/>
      <c r="M3" s="454"/>
      <c r="N3" s="454"/>
      <c r="O3" s="454"/>
      <c r="P3" s="454"/>
      <c r="Q3" s="454"/>
      <c r="R3" s="454"/>
      <c r="S3" s="454"/>
      <c r="T3" s="454"/>
      <c r="U3" s="454"/>
      <c r="V3" s="454"/>
      <c r="W3" s="454"/>
      <c r="X3" s="454"/>
      <c r="Y3" s="454"/>
      <c r="Z3" s="454"/>
      <c r="AA3" s="454"/>
      <c r="AB3" s="454"/>
      <c r="AC3" s="454"/>
      <c r="AD3" s="454"/>
      <c r="AE3" s="454"/>
      <c r="AF3" s="454"/>
    </row>
    <row r="4" spans="1:32" x14ac:dyDescent="0.25">
      <c r="A4" s="297"/>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row>
    <row r="5" spans="1:32" x14ac:dyDescent="0.25">
      <c r="A5" s="452" t="s">
        <v>47</v>
      </c>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5"/>
      <c r="AC5" s="452"/>
      <c r="AD5" s="452"/>
      <c r="AE5" s="452"/>
      <c r="AF5" s="452"/>
    </row>
    <row r="6" spans="1:32" x14ac:dyDescent="0.25">
      <c r="A6" s="297"/>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row>
    <row r="7" spans="1:32" ht="24" customHeight="1" x14ac:dyDescent="0.25">
      <c r="A7" s="457" t="s">
        <v>48</v>
      </c>
      <c r="B7" s="458"/>
      <c r="C7" s="458"/>
      <c r="D7" s="458"/>
      <c r="E7" s="458"/>
      <c r="F7" s="454" t="s">
        <v>49</v>
      </c>
      <c r="G7" s="454"/>
      <c r="H7" s="454"/>
      <c r="I7" s="454"/>
      <c r="J7" s="454"/>
      <c r="K7" s="454"/>
      <c r="L7" s="454"/>
      <c r="M7" s="454"/>
      <c r="N7" s="456">
        <v>5700</v>
      </c>
      <c r="O7" s="456"/>
      <c r="P7" s="456"/>
      <c r="Q7" s="456"/>
      <c r="R7" s="456"/>
      <c r="S7" s="456"/>
      <c r="T7" s="456"/>
      <c r="U7" s="452" t="s">
        <v>50</v>
      </c>
      <c r="V7" s="452"/>
      <c r="W7" s="452"/>
      <c r="X7" s="297"/>
      <c r="Y7" s="297"/>
      <c r="Z7" s="297"/>
      <c r="AA7" s="297"/>
      <c r="AB7" s="297"/>
      <c r="AC7" s="297"/>
      <c r="AD7" s="297"/>
      <c r="AE7" s="297"/>
      <c r="AF7" s="297"/>
    </row>
    <row r="8" spans="1:32" ht="24" customHeight="1" x14ac:dyDescent="0.25">
      <c r="A8" s="457"/>
      <c r="B8" s="458"/>
      <c r="C8" s="458"/>
      <c r="D8" s="458"/>
      <c r="E8" s="458"/>
      <c r="F8" s="454" t="s">
        <v>51</v>
      </c>
      <c r="G8" s="454"/>
      <c r="H8" s="454"/>
      <c r="I8" s="454"/>
      <c r="J8" s="454"/>
      <c r="K8" s="454"/>
      <c r="L8" s="454"/>
      <c r="M8" s="454"/>
      <c r="N8" s="456">
        <f>N7/(5*240)</f>
        <v>4.75</v>
      </c>
      <c r="O8" s="456"/>
      <c r="P8" s="456"/>
      <c r="Q8" s="456"/>
      <c r="R8" s="456"/>
      <c r="S8" s="456"/>
      <c r="T8" s="456"/>
      <c r="U8" s="452" t="s">
        <v>50</v>
      </c>
      <c r="V8" s="452"/>
      <c r="W8" s="452"/>
      <c r="X8" s="297"/>
      <c r="Y8" s="297"/>
      <c r="Z8" s="297"/>
      <c r="AA8" s="297"/>
      <c r="AB8" s="297"/>
      <c r="AC8" s="297"/>
      <c r="AD8" s="297"/>
      <c r="AE8" s="297"/>
      <c r="AF8" s="297"/>
    </row>
    <row r="9" spans="1:32" ht="24" customHeight="1" x14ac:dyDescent="0.25">
      <c r="A9" s="457"/>
      <c r="B9" s="458"/>
      <c r="C9" s="458"/>
      <c r="D9" s="458"/>
      <c r="E9" s="458"/>
      <c r="F9" s="454" t="s">
        <v>52</v>
      </c>
      <c r="G9" s="454"/>
      <c r="H9" s="454"/>
      <c r="I9" s="454"/>
      <c r="J9" s="454"/>
      <c r="K9" s="454"/>
      <c r="L9" s="454"/>
      <c r="M9" s="454"/>
      <c r="N9" s="456">
        <f>130/5</f>
        <v>26</v>
      </c>
      <c r="O9" s="456"/>
      <c r="P9" s="456"/>
      <c r="Q9" s="456"/>
      <c r="R9" s="456"/>
      <c r="S9" s="456"/>
      <c r="T9" s="456"/>
      <c r="U9" s="452" t="s">
        <v>50</v>
      </c>
      <c r="V9" s="452"/>
      <c r="W9" s="452"/>
      <c r="X9" s="297"/>
      <c r="Y9" s="297"/>
      <c r="Z9" s="297"/>
      <c r="AA9" s="297"/>
      <c r="AB9" s="297"/>
      <c r="AC9" s="297"/>
      <c r="AD9" s="297"/>
      <c r="AE9" s="297"/>
      <c r="AF9" s="297"/>
    </row>
    <row r="10" spans="1:32" x14ac:dyDescent="0.25">
      <c r="A10" s="457"/>
      <c r="B10" s="458"/>
      <c r="C10" s="458"/>
      <c r="D10" s="458"/>
      <c r="E10" s="458"/>
      <c r="F10" s="452" t="s">
        <v>35</v>
      </c>
      <c r="G10" s="452"/>
      <c r="H10" s="452"/>
      <c r="I10" s="452"/>
      <c r="J10" s="452"/>
      <c r="K10" s="452"/>
      <c r="L10" s="452"/>
      <c r="M10" s="452"/>
      <c r="N10" s="456">
        <f>SUM(N8:T9)</f>
        <v>30.75</v>
      </c>
      <c r="O10" s="456"/>
      <c r="P10" s="456"/>
      <c r="Q10" s="456"/>
      <c r="R10" s="456"/>
      <c r="S10" s="456"/>
      <c r="T10" s="456"/>
      <c r="U10" s="452" t="s">
        <v>50</v>
      </c>
      <c r="V10" s="452"/>
      <c r="W10" s="452"/>
      <c r="X10" s="297"/>
      <c r="Y10" s="297"/>
      <c r="Z10" s="297"/>
      <c r="AA10" s="297"/>
      <c r="AB10" s="297"/>
      <c r="AC10" s="297"/>
      <c r="AD10" s="297"/>
      <c r="AE10" s="297"/>
      <c r="AF10" s="297"/>
    </row>
    <row r="11" spans="1:32" x14ac:dyDescent="0.25">
      <c r="A11" s="458"/>
      <c r="B11" s="458"/>
      <c r="C11" s="458"/>
      <c r="D11" s="458"/>
      <c r="E11" s="458"/>
      <c r="F11" s="452" t="s">
        <v>53</v>
      </c>
      <c r="G11" s="452"/>
      <c r="H11" s="452"/>
      <c r="I11" s="452"/>
      <c r="J11" s="452"/>
      <c r="K11" s="452"/>
      <c r="L11" s="452"/>
      <c r="M11" s="452"/>
      <c r="N11" s="456"/>
      <c r="O11" s="456"/>
      <c r="P11" s="456"/>
      <c r="Q11" s="456"/>
      <c r="R11" s="456"/>
      <c r="S11" s="456"/>
      <c r="T11" s="456"/>
      <c r="U11" s="452" t="s">
        <v>50</v>
      </c>
      <c r="V11" s="452"/>
      <c r="W11" s="452"/>
      <c r="X11" s="297"/>
      <c r="Y11" s="297"/>
      <c r="Z11" s="297"/>
      <c r="AA11" s="297"/>
      <c r="AB11" s="297"/>
      <c r="AC11" s="297"/>
      <c r="AD11" s="297"/>
      <c r="AE11" s="297"/>
      <c r="AF11" s="297"/>
    </row>
    <row r="12" spans="1:32" x14ac:dyDescent="0.25">
      <c r="A12" s="458"/>
      <c r="B12" s="458"/>
      <c r="C12" s="458"/>
      <c r="D12" s="458"/>
      <c r="E12" s="458"/>
      <c r="F12" s="452" t="s">
        <v>54</v>
      </c>
      <c r="G12" s="452"/>
      <c r="H12" s="452"/>
      <c r="I12" s="452"/>
      <c r="J12" s="452"/>
      <c r="K12" s="452"/>
      <c r="L12" s="452"/>
      <c r="M12" s="452"/>
      <c r="N12" s="456"/>
      <c r="O12" s="456"/>
      <c r="P12" s="456"/>
      <c r="Q12" s="456"/>
      <c r="R12" s="456"/>
      <c r="S12" s="456"/>
      <c r="T12" s="456"/>
      <c r="U12" s="452" t="s">
        <v>50</v>
      </c>
      <c r="V12" s="452"/>
      <c r="W12" s="452"/>
      <c r="X12" s="297"/>
      <c r="Y12" s="297"/>
      <c r="Z12" s="297"/>
      <c r="AA12" s="297"/>
      <c r="AB12" s="297"/>
      <c r="AC12" s="297"/>
      <c r="AD12" s="297"/>
      <c r="AE12" s="297"/>
      <c r="AF12" s="297"/>
    </row>
    <row r="13" spans="1:32" x14ac:dyDescent="0.25">
      <c r="A13" s="297"/>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row>
    <row r="14" spans="1:32" x14ac:dyDescent="0.25">
      <c r="A14" s="465" t="s">
        <v>55</v>
      </c>
      <c r="B14" s="465"/>
      <c r="C14" s="465"/>
      <c r="D14" s="452" t="s">
        <v>56</v>
      </c>
      <c r="E14" s="452"/>
      <c r="F14" s="452"/>
      <c r="G14" s="452"/>
      <c r="H14" s="452"/>
      <c r="I14" s="452"/>
      <c r="J14" s="452"/>
      <c r="K14" s="452"/>
      <c r="L14" s="97"/>
      <c r="M14" s="452" t="s">
        <v>57</v>
      </c>
      <c r="N14" s="452"/>
      <c r="O14" s="452"/>
      <c r="P14" s="452"/>
      <c r="Q14" s="452"/>
      <c r="R14" s="452"/>
      <c r="S14" s="452"/>
      <c r="T14" s="452"/>
      <c r="U14" s="452"/>
      <c r="V14" s="452"/>
      <c r="W14" s="452"/>
      <c r="X14" s="452"/>
      <c r="Y14" s="452"/>
      <c r="Z14" s="452" t="s">
        <v>58</v>
      </c>
      <c r="AA14" s="452"/>
      <c r="AB14" s="452"/>
      <c r="AC14" s="452"/>
      <c r="AD14" s="452"/>
      <c r="AE14" s="452"/>
      <c r="AF14" s="452"/>
    </row>
    <row r="15" spans="1:32" x14ac:dyDescent="0.25">
      <c r="A15" s="465"/>
      <c r="B15" s="465"/>
      <c r="C15" s="465"/>
      <c r="D15" s="452" t="s">
        <v>59</v>
      </c>
      <c r="E15" s="452"/>
      <c r="F15" s="452"/>
      <c r="G15" s="452"/>
      <c r="H15" s="460"/>
      <c r="I15" s="460"/>
      <c r="J15" s="452" t="s">
        <v>60</v>
      </c>
      <c r="K15" s="452"/>
      <c r="L15" s="452"/>
      <c r="M15" s="452"/>
      <c r="N15" s="452"/>
      <c r="O15" s="462">
        <f>(N10+N11+N12)*H15</f>
        <v>0</v>
      </c>
      <c r="P15" s="462"/>
      <c r="Q15" s="462"/>
      <c r="R15" s="462"/>
      <c r="S15" s="462"/>
      <c r="T15" s="462"/>
      <c r="U15" s="462"/>
      <c r="V15" s="462"/>
      <c r="W15" s="297"/>
      <c r="X15" s="297"/>
      <c r="Y15" s="297"/>
      <c r="Z15" s="297"/>
      <c r="AA15" s="297"/>
      <c r="AB15" s="297"/>
      <c r="AC15" s="297"/>
      <c r="AD15" s="297"/>
      <c r="AE15" s="297"/>
      <c r="AF15" s="297"/>
    </row>
    <row r="16" spans="1:32" x14ac:dyDescent="0.25">
      <c r="A16" s="465"/>
      <c r="B16" s="465"/>
      <c r="C16" s="465"/>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row>
    <row r="17" spans="1:32" x14ac:dyDescent="0.25">
      <c r="A17" s="465"/>
      <c r="B17" s="465"/>
      <c r="C17" s="465"/>
      <c r="D17" s="452" t="s">
        <v>61</v>
      </c>
      <c r="E17" s="452"/>
      <c r="F17" s="452"/>
      <c r="G17" s="452"/>
      <c r="H17" s="452"/>
      <c r="I17" s="452"/>
      <c r="J17" s="452"/>
      <c r="K17" s="452"/>
      <c r="L17" s="298"/>
      <c r="M17" s="466"/>
      <c r="N17" s="466"/>
      <c r="O17" s="466"/>
      <c r="P17" s="466"/>
      <c r="Q17" s="466"/>
      <c r="R17" s="466"/>
      <c r="S17" s="466"/>
      <c r="T17" s="466"/>
      <c r="U17" s="466"/>
      <c r="V17" s="466"/>
      <c r="W17" s="297"/>
      <c r="X17" s="297"/>
      <c r="Y17" s="297"/>
      <c r="Z17" s="297"/>
      <c r="AA17" s="297"/>
      <c r="AB17" s="297"/>
      <c r="AC17" s="297"/>
      <c r="AD17" s="297"/>
      <c r="AE17" s="297"/>
      <c r="AF17" s="297"/>
    </row>
    <row r="18" spans="1:32" x14ac:dyDescent="0.25">
      <c r="A18" s="465"/>
      <c r="B18" s="465"/>
      <c r="C18" s="465"/>
      <c r="D18" s="452" t="s">
        <v>59</v>
      </c>
      <c r="E18" s="452"/>
      <c r="F18" s="452"/>
      <c r="G18" s="452"/>
      <c r="H18" s="460">
        <v>0</v>
      </c>
      <c r="I18" s="461"/>
      <c r="J18" s="452" t="s">
        <v>60</v>
      </c>
      <c r="K18" s="452"/>
      <c r="L18" s="452"/>
      <c r="M18" s="452"/>
      <c r="N18" s="452"/>
      <c r="O18" s="462">
        <f>(N10+N11+N12)*H18</f>
        <v>0</v>
      </c>
      <c r="P18" s="462"/>
      <c r="Q18" s="462"/>
      <c r="R18" s="462"/>
      <c r="S18" s="462"/>
      <c r="T18" s="462"/>
      <c r="U18" s="462"/>
      <c r="V18" s="462"/>
      <c r="W18" s="297"/>
      <c r="X18" s="297"/>
      <c r="Y18" s="297"/>
      <c r="Z18" s="297"/>
      <c r="AA18" s="297"/>
      <c r="AB18" s="297"/>
      <c r="AC18" s="297"/>
      <c r="AD18" s="297"/>
      <c r="AE18" s="297"/>
      <c r="AF18" s="297"/>
    </row>
    <row r="19" spans="1:32" x14ac:dyDescent="0.25">
      <c r="A19" s="452" t="s">
        <v>62</v>
      </c>
      <c r="B19" s="452"/>
      <c r="C19" s="452"/>
      <c r="D19" s="452"/>
      <c r="E19" s="452"/>
      <c r="F19" s="452"/>
      <c r="G19" s="452"/>
      <c r="H19" s="452"/>
      <c r="I19" s="452"/>
      <c r="J19" s="463" t="s">
        <v>50</v>
      </c>
      <c r="K19" s="463"/>
      <c r="L19" s="464">
        <f>N10+N11+N12-O15-O18</f>
        <v>30.75</v>
      </c>
      <c r="M19" s="464"/>
      <c r="N19" s="464"/>
      <c r="O19" s="464"/>
      <c r="P19" s="464"/>
      <c r="Q19" s="464"/>
      <c r="R19" s="464"/>
      <c r="S19" s="464"/>
      <c r="T19" s="464"/>
      <c r="U19" s="464"/>
      <c r="V19" s="464"/>
      <c r="W19" s="299"/>
      <c r="X19" s="297"/>
      <c r="Y19" s="297"/>
      <c r="Z19" s="297"/>
      <c r="AA19" s="297"/>
      <c r="AB19" s="297"/>
      <c r="AC19" s="297"/>
      <c r="AD19" s="297"/>
      <c r="AE19" s="297"/>
      <c r="AF19" s="297"/>
    </row>
    <row r="20" spans="1:32" x14ac:dyDescent="0.25">
      <c r="A20" s="297"/>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row>
    <row r="21" spans="1:32" x14ac:dyDescent="0.25">
      <c r="A21" s="452" t="s">
        <v>47</v>
      </c>
      <c r="B21" s="452"/>
      <c r="C21" s="452"/>
      <c r="D21" s="452"/>
      <c r="E21" s="452"/>
      <c r="F21" s="452"/>
      <c r="G21" s="452"/>
      <c r="H21" s="452"/>
      <c r="I21" s="452"/>
      <c r="J21" s="452"/>
      <c r="K21" s="452"/>
      <c r="L21" s="452"/>
      <c r="M21" s="452"/>
      <c r="N21" s="452"/>
      <c r="O21" s="452"/>
      <c r="P21" s="452"/>
      <c r="Q21" s="452"/>
      <c r="R21" s="452"/>
      <c r="S21" s="452"/>
      <c r="T21" s="452"/>
      <c r="U21" s="452"/>
      <c r="V21" s="452"/>
      <c r="W21" s="452"/>
      <c r="X21" s="452"/>
      <c r="Y21" s="452"/>
      <c r="Z21" s="452"/>
      <c r="AA21" s="452"/>
      <c r="AB21" s="455"/>
      <c r="AC21" s="452"/>
      <c r="AD21" s="452"/>
      <c r="AE21" s="452"/>
      <c r="AF21" s="452"/>
    </row>
    <row r="22" spans="1:32" x14ac:dyDescent="0.25">
      <c r="A22" s="297"/>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row>
    <row r="23" spans="1:32" ht="12.75" customHeight="1" x14ac:dyDescent="0.25">
      <c r="A23" s="457" t="s">
        <v>63</v>
      </c>
      <c r="B23" s="457"/>
      <c r="C23" s="457"/>
      <c r="D23" s="457"/>
      <c r="E23" s="457"/>
      <c r="F23" s="457"/>
      <c r="G23" s="457"/>
      <c r="H23" s="457"/>
      <c r="I23" s="457"/>
      <c r="J23" s="457"/>
      <c r="K23" s="457"/>
      <c r="L23" s="457"/>
      <c r="M23" s="457"/>
      <c r="N23" s="459"/>
      <c r="O23" s="459"/>
      <c r="P23" s="459"/>
      <c r="Q23" s="459"/>
      <c r="R23" s="459"/>
      <c r="S23" s="459"/>
      <c r="T23" s="459"/>
      <c r="U23" s="452" t="s">
        <v>50</v>
      </c>
      <c r="V23" s="452"/>
      <c r="W23" s="452"/>
      <c r="X23" s="297"/>
      <c r="Y23" s="297"/>
      <c r="Z23" s="297"/>
      <c r="AA23" s="297"/>
      <c r="AB23" s="297"/>
      <c r="AC23" s="297"/>
      <c r="AD23" s="297"/>
      <c r="AE23" s="297"/>
      <c r="AF23" s="297"/>
    </row>
    <row r="24" spans="1:32" x14ac:dyDescent="0.25">
      <c r="A24" s="297"/>
      <c r="B24" s="297"/>
      <c r="C24" s="297"/>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row>
    <row r="25" spans="1:32" x14ac:dyDescent="0.25">
      <c r="A25" s="465" t="s">
        <v>55</v>
      </c>
      <c r="B25" s="465"/>
      <c r="C25" s="465"/>
      <c r="D25" s="452" t="s">
        <v>56</v>
      </c>
      <c r="E25" s="452"/>
      <c r="F25" s="452"/>
      <c r="G25" s="452"/>
      <c r="H25" s="452"/>
      <c r="I25" s="452"/>
      <c r="J25" s="452"/>
      <c r="K25" s="452"/>
      <c r="L25" s="97"/>
      <c r="M25" s="452" t="s">
        <v>57</v>
      </c>
      <c r="N25" s="452"/>
      <c r="O25" s="466"/>
      <c r="P25" s="466"/>
      <c r="Q25" s="466"/>
      <c r="R25" s="466"/>
      <c r="S25" s="466"/>
      <c r="T25" s="466"/>
      <c r="U25" s="466"/>
      <c r="V25" s="466"/>
      <c r="W25" s="466"/>
      <c r="X25" s="466"/>
      <c r="Y25" s="466"/>
      <c r="Z25" s="452" t="s">
        <v>58</v>
      </c>
      <c r="AA25" s="452"/>
      <c r="AB25" s="452"/>
      <c r="AC25" s="452"/>
      <c r="AD25" s="452"/>
      <c r="AE25" s="452"/>
      <c r="AF25" s="452"/>
    </row>
    <row r="26" spans="1:32" x14ac:dyDescent="0.25">
      <c r="A26" s="465"/>
      <c r="B26" s="465"/>
      <c r="C26" s="465"/>
      <c r="D26" s="452" t="s">
        <v>59</v>
      </c>
      <c r="E26" s="452"/>
      <c r="F26" s="452"/>
      <c r="G26" s="452"/>
      <c r="H26" s="460"/>
      <c r="I26" s="460"/>
      <c r="J26" s="452" t="s">
        <v>60</v>
      </c>
      <c r="K26" s="452"/>
      <c r="L26" s="452"/>
      <c r="M26" s="452"/>
      <c r="N26" s="452"/>
      <c r="O26" s="462">
        <f>N23*H26</f>
        <v>0</v>
      </c>
      <c r="P26" s="462"/>
      <c r="Q26" s="462"/>
      <c r="R26" s="462"/>
      <c r="S26" s="462"/>
      <c r="T26" s="462"/>
      <c r="U26" s="462"/>
      <c r="V26" s="462"/>
      <c r="W26" s="297"/>
      <c r="X26" s="297"/>
      <c r="Y26" s="297"/>
      <c r="Z26" s="297"/>
      <c r="AA26" s="297"/>
      <c r="AB26" s="297"/>
      <c r="AC26" s="297"/>
      <c r="AD26" s="297"/>
      <c r="AE26" s="297"/>
      <c r="AF26" s="297"/>
    </row>
    <row r="27" spans="1:32" x14ac:dyDescent="0.25">
      <c r="A27" s="465"/>
      <c r="B27" s="465"/>
      <c r="C27" s="465"/>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row>
    <row r="28" spans="1:32" x14ac:dyDescent="0.25">
      <c r="A28" s="465"/>
      <c r="B28" s="465"/>
      <c r="C28" s="465"/>
      <c r="D28" s="452" t="s">
        <v>61</v>
      </c>
      <c r="E28" s="452"/>
      <c r="F28" s="452"/>
      <c r="G28" s="452"/>
      <c r="H28" s="452"/>
      <c r="I28" s="452"/>
      <c r="J28" s="452"/>
      <c r="K28" s="452"/>
      <c r="L28" s="97"/>
      <c r="M28" s="452"/>
      <c r="N28" s="452"/>
      <c r="O28" s="452"/>
      <c r="P28" s="452"/>
      <c r="Q28" s="452"/>
      <c r="R28" s="452"/>
      <c r="S28" s="452"/>
      <c r="T28" s="452"/>
      <c r="U28" s="452"/>
      <c r="V28" s="452"/>
      <c r="W28" s="297"/>
      <c r="X28" s="297"/>
      <c r="Y28" s="297"/>
      <c r="Z28" s="297"/>
      <c r="AA28" s="297"/>
      <c r="AB28" s="297"/>
      <c r="AC28" s="297"/>
      <c r="AD28" s="297"/>
      <c r="AE28" s="297"/>
      <c r="AF28" s="297"/>
    </row>
    <row r="29" spans="1:32" x14ac:dyDescent="0.25">
      <c r="A29" s="465"/>
      <c r="B29" s="465"/>
      <c r="C29" s="465"/>
      <c r="D29" s="452" t="s">
        <v>59</v>
      </c>
      <c r="E29" s="452"/>
      <c r="F29" s="452"/>
      <c r="G29" s="452"/>
      <c r="H29" s="468"/>
      <c r="I29" s="468"/>
      <c r="J29" s="452" t="s">
        <v>60</v>
      </c>
      <c r="K29" s="452"/>
      <c r="L29" s="452"/>
      <c r="M29" s="452"/>
      <c r="N29" s="452"/>
      <c r="O29" s="462">
        <f>(N23*H29)</f>
        <v>0</v>
      </c>
      <c r="P29" s="462"/>
      <c r="Q29" s="462"/>
      <c r="R29" s="462"/>
      <c r="S29" s="462"/>
      <c r="T29" s="462"/>
      <c r="U29" s="462"/>
      <c r="V29" s="462"/>
      <c r="W29" s="297"/>
      <c r="X29" s="297"/>
      <c r="Y29" s="297"/>
      <c r="Z29" s="297"/>
      <c r="AA29" s="297"/>
      <c r="AB29" s="297"/>
      <c r="AC29" s="297"/>
      <c r="AD29" s="297"/>
      <c r="AE29" s="297"/>
      <c r="AF29" s="297"/>
    </row>
    <row r="30" spans="1:32" x14ac:dyDescent="0.25">
      <c r="A30" s="452" t="s">
        <v>62</v>
      </c>
      <c r="B30" s="452"/>
      <c r="C30" s="452"/>
      <c r="D30" s="452"/>
      <c r="E30" s="452"/>
      <c r="F30" s="452"/>
      <c r="G30" s="452"/>
      <c r="H30" s="452"/>
      <c r="I30" s="452"/>
      <c r="J30" s="452" t="s">
        <v>50</v>
      </c>
      <c r="K30" s="452"/>
      <c r="L30" s="464">
        <f>(N23-O29-O26)</f>
        <v>0</v>
      </c>
      <c r="M30" s="464"/>
      <c r="N30" s="464"/>
      <c r="O30" s="464"/>
      <c r="P30" s="464"/>
      <c r="Q30" s="464"/>
      <c r="R30" s="464"/>
      <c r="S30" s="464"/>
      <c r="T30" s="464"/>
      <c r="U30" s="464"/>
      <c r="V30" s="464"/>
      <c r="W30" s="97"/>
      <c r="X30" s="297"/>
      <c r="Y30" s="297"/>
      <c r="Z30" s="297"/>
      <c r="AA30" s="297"/>
      <c r="AB30" s="297"/>
      <c r="AC30" s="297"/>
      <c r="AD30" s="297"/>
      <c r="AE30" s="297"/>
      <c r="AF30" s="297"/>
    </row>
    <row r="31" spans="1:32" x14ac:dyDescent="0.25">
      <c r="A31" s="452"/>
      <c r="B31" s="452"/>
      <c r="C31" s="452"/>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row>
    <row r="32" spans="1:32" x14ac:dyDescent="0.25">
      <c r="A32" s="452" t="s">
        <v>64</v>
      </c>
      <c r="B32" s="452"/>
      <c r="C32" s="452"/>
      <c r="D32" s="452"/>
      <c r="E32" s="452"/>
      <c r="F32" s="452"/>
      <c r="G32" s="452"/>
      <c r="H32" s="452"/>
      <c r="I32" s="452"/>
      <c r="J32" s="452"/>
      <c r="K32" s="452"/>
      <c r="L32" s="300" t="s">
        <v>65</v>
      </c>
      <c r="M32" s="452"/>
      <c r="N32" s="452"/>
      <c r="O32" s="452"/>
      <c r="P32" s="452"/>
      <c r="Q32" s="452"/>
      <c r="R32" s="452"/>
      <c r="S32" s="452"/>
      <c r="T32" s="452"/>
      <c r="U32" s="452"/>
      <c r="V32" s="463" t="s">
        <v>66</v>
      </c>
      <c r="W32" s="463"/>
      <c r="X32" s="463"/>
      <c r="Y32" s="467">
        <v>0</v>
      </c>
      <c r="Z32" s="467"/>
      <c r="AA32" s="467"/>
      <c r="AB32" s="467"/>
      <c r="AC32" s="467"/>
      <c r="AD32" s="467"/>
      <c r="AE32" s="467"/>
      <c r="AF32" s="467"/>
    </row>
    <row r="33" spans="1:32" x14ac:dyDescent="0.25">
      <c r="A33" s="452" t="s">
        <v>67</v>
      </c>
      <c r="B33" s="452"/>
      <c r="C33" s="452"/>
      <c r="D33" s="452"/>
      <c r="E33" s="452"/>
      <c r="F33" s="452"/>
      <c r="G33" s="452"/>
      <c r="H33" s="469">
        <v>0</v>
      </c>
      <c r="I33" s="469"/>
      <c r="J33" s="469"/>
      <c r="K33" s="97"/>
      <c r="L33" s="452" t="s">
        <v>68</v>
      </c>
      <c r="M33" s="452"/>
      <c r="N33" s="452"/>
      <c r="O33" s="452"/>
      <c r="P33" s="462">
        <v>17.5</v>
      </c>
      <c r="Q33" s="462"/>
      <c r="R33" s="462"/>
      <c r="S33" s="462"/>
      <c r="T33" s="462"/>
      <c r="U33" s="97"/>
      <c r="V33" s="463" t="s">
        <v>66</v>
      </c>
      <c r="W33" s="463"/>
      <c r="X33" s="463"/>
      <c r="Y33" s="467">
        <f>H33*P33</f>
        <v>0</v>
      </c>
      <c r="Z33" s="467"/>
      <c r="AA33" s="467"/>
      <c r="AB33" s="467"/>
      <c r="AC33" s="467"/>
      <c r="AD33" s="467"/>
      <c r="AE33" s="467"/>
      <c r="AF33" s="467"/>
    </row>
    <row r="34" spans="1:32" x14ac:dyDescent="0.25">
      <c r="A34" s="452" t="s">
        <v>69</v>
      </c>
      <c r="B34" s="452"/>
      <c r="C34" s="452"/>
      <c r="D34" s="452"/>
      <c r="E34" s="452"/>
      <c r="F34" s="452"/>
      <c r="G34" s="452"/>
      <c r="H34" s="469">
        <v>0</v>
      </c>
      <c r="I34" s="469"/>
      <c r="J34" s="469"/>
      <c r="K34" s="97"/>
      <c r="L34" s="452" t="s">
        <v>68</v>
      </c>
      <c r="M34" s="452"/>
      <c r="N34" s="452"/>
      <c r="O34" s="452"/>
      <c r="P34" s="462">
        <v>16.45</v>
      </c>
      <c r="Q34" s="462"/>
      <c r="R34" s="462"/>
      <c r="S34" s="462"/>
      <c r="T34" s="462"/>
      <c r="U34" s="97"/>
      <c r="V34" s="463" t="s">
        <v>66</v>
      </c>
      <c r="W34" s="463"/>
      <c r="X34" s="463"/>
      <c r="Y34" s="467">
        <f>H34*P34</f>
        <v>0</v>
      </c>
      <c r="Z34" s="467"/>
      <c r="AA34" s="467"/>
      <c r="AB34" s="467"/>
      <c r="AC34" s="467"/>
      <c r="AD34" s="467"/>
      <c r="AE34" s="467"/>
      <c r="AF34" s="467"/>
    </row>
    <row r="35" spans="1:32" x14ac:dyDescent="0.25">
      <c r="A35" s="97"/>
      <c r="B35" s="97"/>
      <c r="C35" s="97"/>
      <c r="D35" s="97"/>
      <c r="E35" s="97"/>
      <c r="F35" s="97"/>
      <c r="G35" s="97"/>
      <c r="H35" s="97"/>
      <c r="I35" s="97"/>
      <c r="J35" s="97"/>
      <c r="K35" s="97"/>
      <c r="L35" s="301"/>
      <c r="M35" s="301"/>
      <c r="N35" s="301"/>
      <c r="O35" s="471" t="s">
        <v>70</v>
      </c>
      <c r="P35" s="471"/>
      <c r="Q35" s="471"/>
      <c r="R35" s="471"/>
      <c r="S35" s="471"/>
      <c r="T35" s="471"/>
      <c r="U35" s="471"/>
      <c r="V35" s="471"/>
      <c r="W35" s="471"/>
      <c r="X35" s="471"/>
      <c r="Y35" s="472">
        <f>SUM(Y32:Y34,L30)</f>
        <v>0</v>
      </c>
      <c r="Z35" s="472"/>
      <c r="AA35" s="472"/>
      <c r="AB35" s="472"/>
      <c r="AC35" s="472"/>
      <c r="AD35" s="472"/>
      <c r="AE35" s="472"/>
      <c r="AF35" s="472"/>
    </row>
    <row r="36" spans="1:32" x14ac:dyDescent="0.25">
      <c r="A36" s="297"/>
      <c r="B36" s="297"/>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row>
    <row r="37" spans="1:32" x14ac:dyDescent="0.25">
      <c r="A37" s="452" t="s">
        <v>71</v>
      </c>
      <c r="B37" s="452"/>
      <c r="C37" s="452"/>
      <c r="D37" s="452"/>
      <c r="E37" s="452"/>
      <c r="F37" s="452"/>
      <c r="G37" s="452"/>
      <c r="H37" s="452"/>
      <c r="I37" s="452"/>
      <c r="J37" s="452"/>
      <c r="K37" s="452"/>
      <c r="L37" s="452"/>
      <c r="M37" s="452"/>
      <c r="N37" s="452"/>
      <c r="O37" s="452" t="s">
        <v>50</v>
      </c>
      <c r="P37" s="452"/>
      <c r="Q37" s="473">
        <f>SUM(Y35,L19)</f>
        <v>30.75</v>
      </c>
      <c r="R37" s="473"/>
      <c r="S37" s="473"/>
      <c r="T37" s="473"/>
      <c r="U37" s="473"/>
      <c r="V37" s="473"/>
      <c r="W37" s="473"/>
      <c r="X37" s="473"/>
      <c r="Y37" s="473"/>
      <c r="Z37" s="297"/>
      <c r="AA37" s="297"/>
      <c r="AB37" s="297"/>
      <c r="AC37" s="297"/>
      <c r="AD37" s="297"/>
      <c r="AE37" s="297"/>
      <c r="AF37" s="297"/>
    </row>
    <row r="38" spans="1:32" x14ac:dyDescent="0.25">
      <c r="A38" s="297"/>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row>
    <row r="39" spans="1:32" x14ac:dyDescent="0.25">
      <c r="A39" s="452" t="s">
        <v>72</v>
      </c>
      <c r="B39" s="452"/>
      <c r="C39" s="452"/>
      <c r="D39" s="452"/>
      <c r="E39" s="452"/>
      <c r="F39" s="452"/>
      <c r="G39" s="452"/>
      <c r="H39" s="452"/>
      <c r="I39" s="452"/>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row>
    <row r="40" spans="1:32" x14ac:dyDescent="0.25">
      <c r="A40" s="452" t="s">
        <v>73</v>
      </c>
      <c r="B40" s="452"/>
      <c r="C40" s="452"/>
      <c r="D40" s="452"/>
      <c r="E40" s="452"/>
      <c r="F40" s="452"/>
      <c r="G40" s="461" t="s">
        <v>74</v>
      </c>
      <c r="H40" s="461"/>
      <c r="I40" s="461"/>
      <c r="J40" s="461"/>
      <c r="K40" s="470" t="s">
        <v>75</v>
      </c>
      <c r="L40" s="461"/>
      <c r="M40" s="461"/>
      <c r="N40" s="468">
        <v>0</v>
      </c>
      <c r="O40" s="468"/>
      <c r="P40" s="468"/>
      <c r="Q40" s="468"/>
      <c r="R40" s="468"/>
      <c r="S40" s="468"/>
      <c r="T40" s="468"/>
      <c r="U40" s="97"/>
      <c r="V40" s="452" t="s">
        <v>50</v>
      </c>
      <c r="W40" s="452"/>
      <c r="X40" s="462">
        <f>ROUND(IF((N10-O15-O18)&lt;0,0,(N10-O15-O18)*N40),2)</f>
        <v>0</v>
      </c>
      <c r="Y40" s="462" t="e">
        <f t="shared" ref="Y40:AF41" si="0">IF(F10-G15-G18&lt;0,0,F10-G15-G18*F40)</f>
        <v>#VALUE!</v>
      </c>
      <c r="Z40" s="462" t="e">
        <f t="shared" si="0"/>
        <v>#VALUE!</v>
      </c>
      <c r="AA40" s="462">
        <f t="shared" si="0"/>
        <v>0</v>
      </c>
      <c r="AB40" s="462" t="e">
        <f t="shared" si="0"/>
        <v>#VALUE!</v>
      </c>
      <c r="AC40" s="462">
        <f t="shared" si="0"/>
        <v>0</v>
      </c>
      <c r="AD40" s="462">
        <f t="shared" si="0"/>
        <v>0</v>
      </c>
      <c r="AE40" s="462">
        <f t="shared" si="0"/>
        <v>0</v>
      </c>
      <c r="AF40" s="462">
        <f t="shared" si="0"/>
        <v>0</v>
      </c>
    </row>
    <row r="41" spans="1:32" x14ac:dyDescent="0.25">
      <c r="A41" s="452" t="s">
        <v>76</v>
      </c>
      <c r="B41" s="452"/>
      <c r="C41" s="452"/>
      <c r="D41" s="452"/>
      <c r="E41" s="452"/>
      <c r="F41" s="452"/>
      <c r="G41" s="461" t="s">
        <v>77</v>
      </c>
      <c r="H41" s="461"/>
      <c r="I41" s="461"/>
      <c r="J41" s="461"/>
      <c r="K41" s="470" t="s">
        <v>78</v>
      </c>
      <c r="L41" s="461"/>
      <c r="M41" s="461"/>
      <c r="N41" s="468">
        <v>0</v>
      </c>
      <c r="O41" s="468"/>
      <c r="P41" s="468"/>
      <c r="Q41" s="468"/>
      <c r="R41" s="468"/>
      <c r="S41" s="468"/>
      <c r="T41" s="468"/>
      <c r="U41" s="97"/>
      <c r="V41" s="452" t="s">
        <v>50</v>
      </c>
      <c r="W41" s="452"/>
      <c r="X41" s="462">
        <f>ROUND(IF((N10+N11-O15-O18)&lt;0,0,(N10+N11-O15-O18)*N41),2)</f>
        <v>0</v>
      </c>
      <c r="Y41" s="462" t="e">
        <f t="shared" si="0"/>
        <v>#VALUE!</v>
      </c>
      <c r="Z41" s="462" t="e">
        <f t="shared" si="0"/>
        <v>#VALUE!</v>
      </c>
      <c r="AA41" s="462">
        <f t="shared" si="0"/>
        <v>0</v>
      </c>
      <c r="AB41" s="462" t="e">
        <f t="shared" si="0"/>
        <v>#VALUE!</v>
      </c>
      <c r="AC41" s="462">
        <f t="shared" si="0"/>
        <v>0</v>
      </c>
      <c r="AD41" s="462">
        <f t="shared" si="0"/>
        <v>0</v>
      </c>
      <c r="AE41" s="462">
        <f t="shared" si="0"/>
        <v>0</v>
      </c>
      <c r="AF41" s="462">
        <f t="shared" si="0"/>
        <v>0</v>
      </c>
    </row>
    <row r="42" spans="1:32" x14ac:dyDescent="0.25">
      <c r="A42" s="452" t="s">
        <v>79</v>
      </c>
      <c r="B42" s="452"/>
      <c r="C42" s="452"/>
      <c r="D42" s="452"/>
      <c r="E42" s="452"/>
      <c r="F42" s="452"/>
      <c r="G42" s="461" t="s">
        <v>80</v>
      </c>
      <c r="H42" s="461"/>
      <c r="I42" s="461"/>
      <c r="J42" s="461"/>
      <c r="K42" s="470" t="s">
        <v>81</v>
      </c>
      <c r="L42" s="461"/>
      <c r="M42" s="461"/>
      <c r="N42" s="474">
        <v>4.0000000000000001E-3</v>
      </c>
      <c r="O42" s="474"/>
      <c r="P42" s="474"/>
      <c r="Q42" s="474"/>
      <c r="R42" s="474"/>
      <c r="S42" s="474"/>
      <c r="T42" s="474"/>
      <c r="U42" s="97"/>
      <c r="V42" s="452" t="s">
        <v>50</v>
      </c>
      <c r="W42" s="452"/>
      <c r="X42" s="462">
        <f>ROUND((Q37+X40+X41)*N42,2)</f>
        <v>0.12</v>
      </c>
      <c r="Y42" s="462"/>
      <c r="Z42" s="462"/>
      <c r="AA42" s="462"/>
      <c r="AB42" s="462"/>
      <c r="AC42" s="462"/>
      <c r="AD42" s="462"/>
      <c r="AE42" s="462"/>
      <c r="AF42" s="462"/>
    </row>
    <row r="43" spans="1:32" x14ac:dyDescent="0.25">
      <c r="A43" s="452" t="s">
        <v>82</v>
      </c>
      <c r="B43" s="452"/>
      <c r="C43" s="452"/>
      <c r="D43" s="452"/>
      <c r="E43" s="452"/>
      <c r="F43" s="452"/>
      <c r="G43" s="461" t="s">
        <v>83</v>
      </c>
      <c r="H43" s="461"/>
      <c r="I43" s="461"/>
      <c r="J43" s="461"/>
      <c r="K43" s="470" t="s">
        <v>84</v>
      </c>
      <c r="L43" s="461"/>
      <c r="M43" s="461"/>
      <c r="N43" s="468">
        <v>0.13</v>
      </c>
      <c r="O43" s="468"/>
      <c r="P43" s="468"/>
      <c r="Q43" s="468"/>
      <c r="R43" s="468"/>
      <c r="S43" s="468"/>
      <c r="T43" s="468"/>
      <c r="U43" s="97"/>
      <c r="V43" s="452" t="s">
        <v>50</v>
      </c>
      <c r="W43" s="452"/>
      <c r="X43" s="462">
        <f>ROUND((Q37+X40+X41+X42)*N43,2)</f>
        <v>4.01</v>
      </c>
      <c r="Y43" s="462"/>
      <c r="Z43" s="462"/>
      <c r="AA43" s="462"/>
      <c r="AB43" s="462"/>
      <c r="AC43" s="462"/>
      <c r="AD43" s="462"/>
      <c r="AE43" s="462"/>
      <c r="AF43" s="462"/>
    </row>
    <row r="44" spans="1:32" x14ac:dyDescent="0.25">
      <c r="A44" s="452" t="s">
        <v>85</v>
      </c>
      <c r="B44" s="452"/>
      <c r="C44" s="452"/>
      <c r="D44" s="452"/>
      <c r="E44" s="452"/>
      <c r="F44" s="452"/>
      <c r="G44" s="460">
        <v>0.1</v>
      </c>
      <c r="H44" s="461"/>
      <c r="I44" s="461"/>
      <c r="J44" s="461"/>
      <c r="K44" s="470" t="s">
        <v>86</v>
      </c>
      <c r="L44" s="461"/>
      <c r="M44" s="461"/>
      <c r="N44" s="468">
        <v>0.1</v>
      </c>
      <c r="O44" s="468"/>
      <c r="P44" s="468"/>
      <c r="Q44" s="468"/>
      <c r="R44" s="468"/>
      <c r="S44" s="468"/>
      <c r="T44" s="468"/>
      <c r="U44" s="97"/>
      <c r="V44" s="452" t="s">
        <v>50</v>
      </c>
      <c r="W44" s="452"/>
      <c r="X44" s="462">
        <f>ROUND((Q37+X40+X41+X42+X43)*N44,2)</f>
        <v>3.49</v>
      </c>
      <c r="Y44" s="462"/>
      <c r="Z44" s="462"/>
      <c r="AA44" s="462"/>
      <c r="AB44" s="462"/>
      <c r="AC44" s="462"/>
      <c r="AD44" s="462"/>
      <c r="AE44" s="462"/>
      <c r="AF44" s="462"/>
    </row>
    <row r="45" spans="1:32" x14ac:dyDescent="0.25">
      <c r="A45" s="297"/>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row>
    <row r="46" spans="1:32" x14ac:dyDescent="0.25">
      <c r="A46" s="452" t="s">
        <v>87</v>
      </c>
      <c r="B46" s="452"/>
      <c r="C46" s="452"/>
      <c r="D46" s="452"/>
      <c r="E46" s="452"/>
      <c r="F46" s="452"/>
      <c r="G46" s="452"/>
      <c r="H46" s="452"/>
      <c r="I46" s="452"/>
      <c r="J46" s="452"/>
      <c r="K46" s="452"/>
      <c r="L46" s="452"/>
      <c r="M46" s="452"/>
      <c r="N46" s="452"/>
      <c r="O46" s="452"/>
      <c r="P46" s="452"/>
      <c r="Q46" s="452"/>
      <c r="R46" s="452"/>
      <c r="S46" s="452"/>
      <c r="T46" s="452"/>
      <c r="U46" s="300"/>
      <c r="V46" s="452" t="s">
        <v>50</v>
      </c>
      <c r="W46" s="452"/>
      <c r="X46" s="462">
        <v>3</v>
      </c>
      <c r="Y46" s="462"/>
      <c r="Z46" s="462"/>
      <c r="AA46" s="462"/>
      <c r="AB46" s="462"/>
      <c r="AC46" s="462"/>
      <c r="AD46" s="462"/>
      <c r="AE46" s="462"/>
      <c r="AF46" s="462"/>
    </row>
    <row r="47" spans="1:32" x14ac:dyDescent="0.25">
      <c r="A47" s="297"/>
      <c r="B47" s="297"/>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row>
    <row r="48" spans="1:32" x14ac:dyDescent="0.25">
      <c r="A48" s="475" t="s">
        <v>88</v>
      </c>
      <c r="B48" s="475"/>
      <c r="C48" s="475"/>
      <c r="D48" s="475"/>
      <c r="E48" s="475"/>
      <c r="F48" s="475"/>
      <c r="G48" s="475"/>
      <c r="H48" s="475"/>
      <c r="I48" s="475"/>
      <c r="J48" s="475"/>
      <c r="K48" s="475"/>
      <c r="L48" s="475"/>
      <c r="M48" s="475"/>
      <c r="N48" s="475"/>
      <c r="O48" s="452" t="s">
        <v>50</v>
      </c>
      <c r="P48" s="452"/>
      <c r="Q48" s="473">
        <f>SUM(X42:AF44,Q37)+X41+X40+X46</f>
        <v>41.37</v>
      </c>
      <c r="R48" s="473"/>
      <c r="S48" s="473"/>
      <c r="T48" s="473"/>
      <c r="U48" s="473"/>
      <c r="V48" s="473"/>
      <c r="W48" s="473"/>
      <c r="X48" s="473"/>
      <c r="Y48" s="473"/>
      <c r="Z48" s="473"/>
      <c r="AA48" s="473"/>
      <c r="AB48" s="297"/>
      <c r="AC48" s="297"/>
      <c r="AD48" s="297"/>
      <c r="AE48" s="297"/>
      <c r="AF48" s="297"/>
    </row>
    <row r="49" spans="1:32" x14ac:dyDescent="0.25">
      <c r="A49" s="297"/>
      <c r="B49" s="297"/>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row>
    <row r="50" spans="1:32" x14ac:dyDescent="0.25">
      <c r="A50" s="475" t="s">
        <v>39</v>
      </c>
      <c r="B50" s="475"/>
      <c r="C50" s="475"/>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row>
    <row r="51" spans="1:32" x14ac:dyDescent="0.25">
      <c r="A51" s="300" t="s">
        <v>89</v>
      </c>
      <c r="B51" s="476" t="s">
        <v>90</v>
      </c>
      <c r="C51" s="476"/>
      <c r="D51" s="476"/>
      <c r="E51" s="476"/>
      <c r="F51" s="476"/>
      <c r="G51" s="476"/>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row>
    <row r="52" spans="1:32" x14ac:dyDescent="0.25">
      <c r="A52" s="300" t="s">
        <v>75</v>
      </c>
      <c r="B52" s="452" t="s">
        <v>91</v>
      </c>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row>
    <row r="53" spans="1:32" x14ac:dyDescent="0.25">
      <c r="A53" s="300" t="s">
        <v>78</v>
      </c>
      <c r="B53" s="452" t="s">
        <v>91</v>
      </c>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row>
    <row r="54" spans="1:32" x14ac:dyDescent="0.25">
      <c r="A54" s="300" t="s">
        <v>81</v>
      </c>
      <c r="B54" s="452" t="s">
        <v>92</v>
      </c>
      <c r="C54" s="452"/>
      <c r="D54" s="452"/>
      <c r="E54" s="452"/>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row>
    <row r="55" spans="1:32" x14ac:dyDescent="0.25">
      <c r="A55" s="300" t="s">
        <v>84</v>
      </c>
      <c r="B55" s="452" t="s">
        <v>93</v>
      </c>
      <c r="C55" s="452"/>
      <c r="D55" s="452"/>
      <c r="E55" s="452"/>
      <c r="F55" s="452"/>
      <c r="G55" s="452"/>
      <c r="H55" s="452"/>
      <c r="I55" s="452"/>
      <c r="J55" s="452"/>
      <c r="K55" s="452"/>
      <c r="L55" s="452"/>
      <c r="M55" s="452"/>
      <c r="N55" s="452"/>
      <c r="O55" s="452"/>
      <c r="P55" s="452"/>
      <c r="Q55" s="452"/>
      <c r="R55" s="452"/>
      <c r="S55" s="452"/>
      <c r="T55" s="452"/>
      <c r="U55" s="452"/>
      <c r="V55" s="452"/>
      <c r="W55" s="452"/>
      <c r="X55" s="452"/>
      <c r="Y55" s="452"/>
      <c r="Z55" s="452"/>
      <c r="AA55" s="452"/>
      <c r="AB55" s="452"/>
      <c r="AC55" s="452"/>
      <c r="AD55" s="452"/>
      <c r="AE55" s="452"/>
      <c r="AF55" s="452"/>
    </row>
    <row r="56" spans="1:32" x14ac:dyDescent="0.25">
      <c r="A56" s="300" t="s">
        <v>86</v>
      </c>
      <c r="B56" s="452" t="s">
        <v>94</v>
      </c>
      <c r="C56" s="452"/>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row>
  </sheetData>
  <mergeCells count="138">
    <mergeCell ref="B56:AF56"/>
    <mergeCell ref="A50:C50"/>
    <mergeCell ref="B51:AF51"/>
    <mergeCell ref="B52:AF52"/>
    <mergeCell ref="B53:AF53"/>
    <mergeCell ref="B54:AF54"/>
    <mergeCell ref="B55:AF55"/>
    <mergeCell ref="A46:T46"/>
    <mergeCell ref="V46:W46"/>
    <mergeCell ref="X46:AF46"/>
    <mergeCell ref="A48:N48"/>
    <mergeCell ref="O48:P48"/>
    <mergeCell ref="Q48:AA48"/>
    <mergeCell ref="A44:F44"/>
    <mergeCell ref="G44:J44"/>
    <mergeCell ref="K44:M44"/>
    <mergeCell ref="N44:T44"/>
    <mergeCell ref="V44:W44"/>
    <mergeCell ref="X44:AF44"/>
    <mergeCell ref="A43:F43"/>
    <mergeCell ref="G43:J43"/>
    <mergeCell ref="K43:M43"/>
    <mergeCell ref="N43:T43"/>
    <mergeCell ref="V43:W43"/>
    <mergeCell ref="X43:AF43"/>
    <mergeCell ref="A42:F42"/>
    <mergeCell ref="G42:J42"/>
    <mergeCell ref="K42:M42"/>
    <mergeCell ref="N42:T42"/>
    <mergeCell ref="V42:W42"/>
    <mergeCell ref="X42:AF42"/>
    <mergeCell ref="A41:F41"/>
    <mergeCell ref="G41:J41"/>
    <mergeCell ref="K41:M41"/>
    <mergeCell ref="N41:T41"/>
    <mergeCell ref="V41:W41"/>
    <mergeCell ref="X41:AF41"/>
    <mergeCell ref="A40:F40"/>
    <mergeCell ref="G40:J40"/>
    <mergeCell ref="K40:M40"/>
    <mergeCell ref="N40:T40"/>
    <mergeCell ref="V40:W40"/>
    <mergeCell ref="X40:AF40"/>
    <mergeCell ref="O35:X35"/>
    <mergeCell ref="Y35:AF35"/>
    <mergeCell ref="A37:N37"/>
    <mergeCell ref="O37:P37"/>
    <mergeCell ref="Q37:Y37"/>
    <mergeCell ref="A39:I39"/>
    <mergeCell ref="A34:G34"/>
    <mergeCell ref="H34:J34"/>
    <mergeCell ref="L34:O34"/>
    <mergeCell ref="P34:T34"/>
    <mergeCell ref="V34:X34"/>
    <mergeCell ref="Y34:AF34"/>
    <mergeCell ref="A33:G33"/>
    <mergeCell ref="H33:J33"/>
    <mergeCell ref="L33:O33"/>
    <mergeCell ref="P33:T33"/>
    <mergeCell ref="V33:X33"/>
    <mergeCell ref="Y33:AF33"/>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1:AF1"/>
    <mergeCell ref="A3:B3"/>
    <mergeCell ref="C3:G3"/>
    <mergeCell ref="H3:AF3"/>
    <mergeCell ref="A5:C5"/>
    <mergeCell ref="D5:T5"/>
    <mergeCell ref="U5:AA5"/>
    <mergeCell ref="AB5:AF5"/>
    <mergeCell ref="F10:M10"/>
    <mergeCell ref="N10:T10"/>
    <mergeCell ref="U10:W10"/>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F56"/>
  <sheetViews>
    <sheetView zoomScale="85" zoomScaleNormal="85" workbookViewId="0">
      <selection activeCell="AB21" sqref="AB21:AF21"/>
    </sheetView>
  </sheetViews>
  <sheetFormatPr defaultRowHeight="15" x14ac:dyDescent="0.25"/>
  <cols>
    <col min="1" max="28" width="2.7109375" style="296" customWidth="1"/>
    <col min="29" max="31" width="3" style="296" customWidth="1"/>
    <col min="32" max="32" width="2.85546875" style="296" customWidth="1"/>
    <col min="33" max="256" width="9.140625" style="296"/>
    <col min="257" max="284" width="2.7109375" style="296" customWidth="1"/>
    <col min="285" max="287" width="3" style="296" customWidth="1"/>
    <col min="288" max="288" width="2.85546875" style="296" customWidth="1"/>
    <col min="289" max="512" width="9.140625" style="296"/>
    <col min="513" max="540" width="2.7109375" style="296" customWidth="1"/>
    <col min="541" max="543" width="3" style="296" customWidth="1"/>
    <col min="544" max="544" width="2.85546875" style="296" customWidth="1"/>
    <col min="545" max="768" width="9.140625" style="296"/>
    <col min="769" max="796" width="2.7109375" style="296" customWidth="1"/>
    <col min="797" max="799" width="3" style="296" customWidth="1"/>
    <col min="800" max="800" width="2.85546875" style="296" customWidth="1"/>
    <col min="801" max="1024" width="9.140625" style="296"/>
    <col min="1025" max="1052" width="2.7109375" style="296" customWidth="1"/>
    <col min="1053" max="1055" width="3" style="296" customWidth="1"/>
    <col min="1056" max="1056" width="2.85546875" style="296" customWidth="1"/>
    <col min="1057" max="1280" width="9.140625" style="296"/>
    <col min="1281" max="1308" width="2.7109375" style="296" customWidth="1"/>
    <col min="1309" max="1311" width="3" style="296" customWidth="1"/>
    <col min="1312" max="1312" width="2.85546875" style="296" customWidth="1"/>
    <col min="1313" max="1536" width="9.140625" style="296"/>
    <col min="1537" max="1564" width="2.7109375" style="296" customWidth="1"/>
    <col min="1565" max="1567" width="3" style="296" customWidth="1"/>
    <col min="1568" max="1568" width="2.85546875" style="296" customWidth="1"/>
    <col min="1569" max="1792" width="9.140625" style="296"/>
    <col min="1793" max="1820" width="2.7109375" style="296" customWidth="1"/>
    <col min="1821" max="1823" width="3" style="296" customWidth="1"/>
    <col min="1824" max="1824" width="2.85546875" style="296" customWidth="1"/>
    <col min="1825" max="2048" width="9.140625" style="296"/>
    <col min="2049" max="2076" width="2.7109375" style="296" customWidth="1"/>
    <col min="2077" max="2079" width="3" style="296" customWidth="1"/>
    <col min="2080" max="2080" width="2.85546875" style="296" customWidth="1"/>
    <col min="2081" max="2304" width="9.140625" style="296"/>
    <col min="2305" max="2332" width="2.7109375" style="296" customWidth="1"/>
    <col min="2333" max="2335" width="3" style="296" customWidth="1"/>
    <col min="2336" max="2336" width="2.85546875" style="296" customWidth="1"/>
    <col min="2337" max="2560" width="9.140625" style="296"/>
    <col min="2561" max="2588" width="2.7109375" style="296" customWidth="1"/>
    <col min="2589" max="2591" width="3" style="296" customWidth="1"/>
    <col min="2592" max="2592" width="2.85546875" style="296" customWidth="1"/>
    <col min="2593" max="2816" width="9.140625" style="296"/>
    <col min="2817" max="2844" width="2.7109375" style="296" customWidth="1"/>
    <col min="2845" max="2847" width="3" style="296" customWidth="1"/>
    <col min="2848" max="2848" width="2.85546875" style="296" customWidth="1"/>
    <col min="2849" max="3072" width="9.140625" style="296"/>
    <col min="3073" max="3100" width="2.7109375" style="296" customWidth="1"/>
    <col min="3101" max="3103" width="3" style="296" customWidth="1"/>
    <col min="3104" max="3104" width="2.85546875" style="296" customWidth="1"/>
    <col min="3105" max="3328" width="9.140625" style="296"/>
    <col min="3329" max="3356" width="2.7109375" style="296" customWidth="1"/>
    <col min="3357" max="3359" width="3" style="296" customWidth="1"/>
    <col min="3360" max="3360" width="2.85546875" style="296" customWidth="1"/>
    <col min="3361" max="3584" width="9.140625" style="296"/>
    <col min="3585" max="3612" width="2.7109375" style="296" customWidth="1"/>
    <col min="3613" max="3615" width="3" style="296" customWidth="1"/>
    <col min="3616" max="3616" width="2.85546875" style="296" customWidth="1"/>
    <col min="3617" max="3840" width="9.140625" style="296"/>
    <col min="3841" max="3868" width="2.7109375" style="296" customWidth="1"/>
    <col min="3869" max="3871" width="3" style="296" customWidth="1"/>
    <col min="3872" max="3872" width="2.85546875" style="296" customWidth="1"/>
    <col min="3873" max="4096" width="9.140625" style="296"/>
    <col min="4097" max="4124" width="2.7109375" style="296" customWidth="1"/>
    <col min="4125" max="4127" width="3" style="296" customWidth="1"/>
    <col min="4128" max="4128" width="2.85546875" style="296" customWidth="1"/>
    <col min="4129" max="4352" width="9.140625" style="296"/>
    <col min="4353" max="4380" width="2.7109375" style="296" customWidth="1"/>
    <col min="4381" max="4383" width="3" style="296" customWidth="1"/>
    <col min="4384" max="4384" width="2.85546875" style="296" customWidth="1"/>
    <col min="4385" max="4608" width="9.140625" style="296"/>
    <col min="4609" max="4636" width="2.7109375" style="296" customWidth="1"/>
    <col min="4637" max="4639" width="3" style="296" customWidth="1"/>
    <col min="4640" max="4640" width="2.85546875" style="296" customWidth="1"/>
    <col min="4641" max="4864" width="9.140625" style="296"/>
    <col min="4865" max="4892" width="2.7109375" style="296" customWidth="1"/>
    <col min="4893" max="4895" width="3" style="296" customWidth="1"/>
    <col min="4896" max="4896" width="2.85546875" style="296" customWidth="1"/>
    <col min="4897" max="5120" width="9.140625" style="296"/>
    <col min="5121" max="5148" width="2.7109375" style="296" customWidth="1"/>
    <col min="5149" max="5151" width="3" style="296" customWidth="1"/>
    <col min="5152" max="5152" width="2.85546875" style="296" customWidth="1"/>
    <col min="5153" max="5376" width="9.140625" style="296"/>
    <col min="5377" max="5404" width="2.7109375" style="296" customWidth="1"/>
    <col min="5405" max="5407" width="3" style="296" customWidth="1"/>
    <col min="5408" max="5408" width="2.85546875" style="296" customWidth="1"/>
    <col min="5409" max="5632" width="9.140625" style="296"/>
    <col min="5633" max="5660" width="2.7109375" style="296" customWidth="1"/>
    <col min="5661" max="5663" width="3" style="296" customWidth="1"/>
    <col min="5664" max="5664" width="2.85546875" style="296" customWidth="1"/>
    <col min="5665" max="5888" width="9.140625" style="296"/>
    <col min="5889" max="5916" width="2.7109375" style="296" customWidth="1"/>
    <col min="5917" max="5919" width="3" style="296" customWidth="1"/>
    <col min="5920" max="5920" width="2.85546875" style="296" customWidth="1"/>
    <col min="5921" max="6144" width="9.140625" style="296"/>
    <col min="6145" max="6172" width="2.7109375" style="296" customWidth="1"/>
    <col min="6173" max="6175" width="3" style="296" customWidth="1"/>
    <col min="6176" max="6176" width="2.85546875" style="296" customWidth="1"/>
    <col min="6177" max="6400" width="9.140625" style="296"/>
    <col min="6401" max="6428" width="2.7109375" style="296" customWidth="1"/>
    <col min="6429" max="6431" width="3" style="296" customWidth="1"/>
    <col min="6432" max="6432" width="2.85546875" style="296" customWidth="1"/>
    <col min="6433" max="6656" width="9.140625" style="296"/>
    <col min="6657" max="6684" width="2.7109375" style="296" customWidth="1"/>
    <col min="6685" max="6687" width="3" style="296" customWidth="1"/>
    <col min="6688" max="6688" width="2.85546875" style="296" customWidth="1"/>
    <col min="6689" max="6912" width="9.140625" style="296"/>
    <col min="6913" max="6940" width="2.7109375" style="296" customWidth="1"/>
    <col min="6941" max="6943" width="3" style="296" customWidth="1"/>
    <col min="6944" max="6944" width="2.85546875" style="296" customWidth="1"/>
    <col min="6945" max="7168" width="9.140625" style="296"/>
    <col min="7169" max="7196" width="2.7109375" style="296" customWidth="1"/>
    <col min="7197" max="7199" width="3" style="296" customWidth="1"/>
    <col min="7200" max="7200" width="2.85546875" style="296" customWidth="1"/>
    <col min="7201" max="7424" width="9.140625" style="296"/>
    <col min="7425" max="7452" width="2.7109375" style="296" customWidth="1"/>
    <col min="7453" max="7455" width="3" style="296" customWidth="1"/>
    <col min="7456" max="7456" width="2.85546875" style="296" customWidth="1"/>
    <col min="7457" max="7680" width="9.140625" style="296"/>
    <col min="7681" max="7708" width="2.7109375" style="296" customWidth="1"/>
    <col min="7709" max="7711" width="3" style="296" customWidth="1"/>
    <col min="7712" max="7712" width="2.85546875" style="296" customWidth="1"/>
    <col min="7713" max="7936" width="9.140625" style="296"/>
    <col min="7937" max="7964" width="2.7109375" style="296" customWidth="1"/>
    <col min="7965" max="7967" width="3" style="296" customWidth="1"/>
    <col min="7968" max="7968" width="2.85546875" style="296" customWidth="1"/>
    <col min="7969" max="8192" width="9.140625" style="296"/>
    <col min="8193" max="8220" width="2.7109375" style="296" customWidth="1"/>
    <col min="8221" max="8223" width="3" style="296" customWidth="1"/>
    <col min="8224" max="8224" width="2.85546875" style="296" customWidth="1"/>
    <col min="8225" max="8448" width="9.140625" style="296"/>
    <col min="8449" max="8476" width="2.7109375" style="296" customWidth="1"/>
    <col min="8477" max="8479" width="3" style="296" customWidth="1"/>
    <col min="8480" max="8480" width="2.85546875" style="296" customWidth="1"/>
    <col min="8481" max="8704" width="9.140625" style="296"/>
    <col min="8705" max="8732" width="2.7109375" style="296" customWidth="1"/>
    <col min="8733" max="8735" width="3" style="296" customWidth="1"/>
    <col min="8736" max="8736" width="2.85546875" style="296" customWidth="1"/>
    <col min="8737" max="8960" width="9.140625" style="296"/>
    <col min="8961" max="8988" width="2.7109375" style="296" customWidth="1"/>
    <col min="8989" max="8991" width="3" style="296" customWidth="1"/>
    <col min="8992" max="8992" width="2.85546875" style="296" customWidth="1"/>
    <col min="8993" max="9216" width="9.140625" style="296"/>
    <col min="9217" max="9244" width="2.7109375" style="296" customWidth="1"/>
    <col min="9245" max="9247" width="3" style="296" customWidth="1"/>
    <col min="9248" max="9248" width="2.85546875" style="296" customWidth="1"/>
    <col min="9249" max="9472" width="9.140625" style="296"/>
    <col min="9473" max="9500" width="2.7109375" style="296" customWidth="1"/>
    <col min="9501" max="9503" width="3" style="296" customWidth="1"/>
    <col min="9504" max="9504" width="2.85546875" style="296" customWidth="1"/>
    <col min="9505" max="9728" width="9.140625" style="296"/>
    <col min="9729" max="9756" width="2.7109375" style="296" customWidth="1"/>
    <col min="9757" max="9759" width="3" style="296" customWidth="1"/>
    <col min="9760" max="9760" width="2.85546875" style="296" customWidth="1"/>
    <col min="9761" max="9984" width="9.140625" style="296"/>
    <col min="9985" max="10012" width="2.7109375" style="296" customWidth="1"/>
    <col min="10013" max="10015" width="3" style="296" customWidth="1"/>
    <col min="10016" max="10016" width="2.85546875" style="296" customWidth="1"/>
    <col min="10017" max="10240" width="9.140625" style="296"/>
    <col min="10241" max="10268" width="2.7109375" style="296" customWidth="1"/>
    <col min="10269" max="10271" width="3" style="296" customWidth="1"/>
    <col min="10272" max="10272" width="2.85546875" style="296" customWidth="1"/>
    <col min="10273" max="10496" width="9.140625" style="296"/>
    <col min="10497" max="10524" width="2.7109375" style="296" customWidth="1"/>
    <col min="10525" max="10527" width="3" style="296" customWidth="1"/>
    <col min="10528" max="10528" width="2.85546875" style="296" customWidth="1"/>
    <col min="10529" max="10752" width="9.140625" style="296"/>
    <col min="10753" max="10780" width="2.7109375" style="296" customWidth="1"/>
    <col min="10781" max="10783" width="3" style="296" customWidth="1"/>
    <col min="10784" max="10784" width="2.85546875" style="296" customWidth="1"/>
    <col min="10785" max="11008" width="9.140625" style="296"/>
    <col min="11009" max="11036" width="2.7109375" style="296" customWidth="1"/>
    <col min="11037" max="11039" width="3" style="296" customWidth="1"/>
    <col min="11040" max="11040" width="2.85546875" style="296" customWidth="1"/>
    <col min="11041" max="11264" width="9.140625" style="296"/>
    <col min="11265" max="11292" width="2.7109375" style="296" customWidth="1"/>
    <col min="11293" max="11295" width="3" style="296" customWidth="1"/>
    <col min="11296" max="11296" width="2.85546875" style="296" customWidth="1"/>
    <col min="11297" max="11520" width="9.140625" style="296"/>
    <col min="11521" max="11548" width="2.7109375" style="296" customWidth="1"/>
    <col min="11549" max="11551" width="3" style="296" customWidth="1"/>
    <col min="11552" max="11552" width="2.85546875" style="296" customWidth="1"/>
    <col min="11553" max="11776" width="9.140625" style="296"/>
    <col min="11777" max="11804" width="2.7109375" style="296" customWidth="1"/>
    <col min="11805" max="11807" width="3" style="296" customWidth="1"/>
    <col min="11808" max="11808" width="2.85546875" style="296" customWidth="1"/>
    <col min="11809" max="12032" width="9.140625" style="296"/>
    <col min="12033" max="12060" width="2.7109375" style="296" customWidth="1"/>
    <col min="12061" max="12063" width="3" style="296" customWidth="1"/>
    <col min="12064" max="12064" width="2.85546875" style="296" customWidth="1"/>
    <col min="12065" max="12288" width="9.140625" style="296"/>
    <col min="12289" max="12316" width="2.7109375" style="296" customWidth="1"/>
    <col min="12317" max="12319" width="3" style="296" customWidth="1"/>
    <col min="12320" max="12320" width="2.85546875" style="296" customWidth="1"/>
    <col min="12321" max="12544" width="9.140625" style="296"/>
    <col min="12545" max="12572" width="2.7109375" style="296" customWidth="1"/>
    <col min="12573" max="12575" width="3" style="296" customWidth="1"/>
    <col min="12576" max="12576" width="2.85546875" style="296" customWidth="1"/>
    <col min="12577" max="12800" width="9.140625" style="296"/>
    <col min="12801" max="12828" width="2.7109375" style="296" customWidth="1"/>
    <col min="12829" max="12831" width="3" style="296" customWidth="1"/>
    <col min="12832" max="12832" width="2.85546875" style="296" customWidth="1"/>
    <col min="12833" max="13056" width="9.140625" style="296"/>
    <col min="13057" max="13084" width="2.7109375" style="296" customWidth="1"/>
    <col min="13085" max="13087" width="3" style="296" customWidth="1"/>
    <col min="13088" max="13088" width="2.85546875" style="296" customWidth="1"/>
    <col min="13089" max="13312" width="9.140625" style="296"/>
    <col min="13313" max="13340" width="2.7109375" style="296" customWidth="1"/>
    <col min="13341" max="13343" width="3" style="296" customWidth="1"/>
    <col min="13344" max="13344" width="2.85546875" style="296" customWidth="1"/>
    <col min="13345" max="13568" width="9.140625" style="296"/>
    <col min="13569" max="13596" width="2.7109375" style="296" customWidth="1"/>
    <col min="13597" max="13599" width="3" style="296" customWidth="1"/>
    <col min="13600" max="13600" width="2.85546875" style="296" customWidth="1"/>
    <col min="13601" max="13824" width="9.140625" style="296"/>
    <col min="13825" max="13852" width="2.7109375" style="296" customWidth="1"/>
    <col min="13853" max="13855" width="3" style="296" customWidth="1"/>
    <col min="13856" max="13856" width="2.85546875" style="296" customWidth="1"/>
    <col min="13857" max="14080" width="9.140625" style="296"/>
    <col min="14081" max="14108" width="2.7109375" style="296" customWidth="1"/>
    <col min="14109" max="14111" width="3" style="296" customWidth="1"/>
    <col min="14112" max="14112" width="2.85546875" style="296" customWidth="1"/>
    <col min="14113" max="14336" width="9.140625" style="296"/>
    <col min="14337" max="14364" width="2.7109375" style="296" customWidth="1"/>
    <col min="14365" max="14367" width="3" style="296" customWidth="1"/>
    <col min="14368" max="14368" width="2.85546875" style="296" customWidth="1"/>
    <col min="14369" max="14592" width="9.140625" style="296"/>
    <col min="14593" max="14620" width="2.7109375" style="296" customWidth="1"/>
    <col min="14621" max="14623" width="3" style="296" customWidth="1"/>
    <col min="14624" max="14624" width="2.85546875" style="296" customWidth="1"/>
    <col min="14625" max="14848" width="9.140625" style="296"/>
    <col min="14849" max="14876" width="2.7109375" style="296" customWidth="1"/>
    <col min="14877" max="14879" width="3" style="296" customWidth="1"/>
    <col min="14880" max="14880" width="2.85546875" style="296" customWidth="1"/>
    <col min="14881" max="15104" width="9.140625" style="296"/>
    <col min="15105" max="15132" width="2.7109375" style="296" customWidth="1"/>
    <col min="15133" max="15135" width="3" style="296" customWidth="1"/>
    <col min="15136" max="15136" width="2.85546875" style="296" customWidth="1"/>
    <col min="15137" max="15360" width="9.140625" style="296"/>
    <col min="15361" max="15388" width="2.7109375" style="296" customWidth="1"/>
    <col min="15389" max="15391" width="3" style="296" customWidth="1"/>
    <col min="15392" max="15392" width="2.85546875" style="296" customWidth="1"/>
    <col min="15393" max="15616" width="9.140625" style="296"/>
    <col min="15617" max="15644" width="2.7109375" style="296" customWidth="1"/>
    <col min="15645" max="15647" width="3" style="296" customWidth="1"/>
    <col min="15648" max="15648" width="2.85546875" style="296" customWidth="1"/>
    <col min="15649" max="15872" width="9.140625" style="296"/>
    <col min="15873" max="15900" width="2.7109375" style="296" customWidth="1"/>
    <col min="15901" max="15903" width="3" style="296" customWidth="1"/>
    <col min="15904" max="15904" width="2.85546875" style="296" customWidth="1"/>
    <col min="15905" max="16128" width="9.140625" style="296"/>
    <col min="16129" max="16156" width="2.7109375" style="296" customWidth="1"/>
    <col min="16157" max="16159" width="3" style="296" customWidth="1"/>
    <col min="16160" max="16160" width="2.85546875" style="296" customWidth="1"/>
    <col min="16161" max="16384" width="9.140625" style="296"/>
  </cols>
  <sheetData>
    <row r="1" spans="1:32" x14ac:dyDescent="0.25">
      <c r="A1" s="451" t="s">
        <v>45</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row>
    <row r="2" spans="1:32" x14ac:dyDescent="0.25">
      <c r="A2" s="297"/>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row>
    <row r="3" spans="1:32" ht="156" customHeight="1" x14ac:dyDescent="0.25">
      <c r="A3" s="452" t="s">
        <v>46</v>
      </c>
      <c r="B3" s="452"/>
      <c r="C3" s="477" t="s">
        <v>102</v>
      </c>
      <c r="D3" s="477"/>
      <c r="E3" s="477"/>
      <c r="F3" s="477"/>
      <c r="G3" s="477"/>
      <c r="H3" s="454" t="s">
        <v>95</v>
      </c>
      <c r="I3" s="454"/>
      <c r="J3" s="454"/>
      <c r="K3" s="454"/>
      <c r="L3" s="454"/>
      <c r="M3" s="454"/>
      <c r="N3" s="454"/>
      <c r="O3" s="454"/>
      <c r="P3" s="454"/>
      <c r="Q3" s="454"/>
      <c r="R3" s="454"/>
      <c r="S3" s="454"/>
      <c r="T3" s="454"/>
      <c r="U3" s="454"/>
      <c r="V3" s="454"/>
      <c r="W3" s="454"/>
      <c r="X3" s="454"/>
      <c r="Y3" s="454"/>
      <c r="Z3" s="454"/>
      <c r="AA3" s="454"/>
      <c r="AB3" s="454"/>
      <c r="AC3" s="454"/>
      <c r="AD3" s="454"/>
      <c r="AE3" s="454"/>
      <c r="AF3" s="454"/>
    </row>
    <row r="4" spans="1:32" x14ac:dyDescent="0.25">
      <c r="A4" s="297"/>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row>
    <row r="5" spans="1:32" x14ac:dyDescent="0.25">
      <c r="A5" s="452" t="s">
        <v>47</v>
      </c>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5"/>
      <c r="AC5" s="452"/>
      <c r="AD5" s="452"/>
      <c r="AE5" s="452"/>
      <c r="AF5" s="452"/>
    </row>
    <row r="6" spans="1:32" x14ac:dyDescent="0.25">
      <c r="A6" s="297"/>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row>
    <row r="7" spans="1:32" ht="24" customHeight="1" x14ac:dyDescent="0.25">
      <c r="A7" s="457" t="s">
        <v>48</v>
      </c>
      <c r="B7" s="458"/>
      <c r="C7" s="458"/>
      <c r="D7" s="458"/>
      <c r="E7" s="458"/>
      <c r="F7" s="454" t="s">
        <v>49</v>
      </c>
      <c r="G7" s="454"/>
      <c r="H7" s="454"/>
      <c r="I7" s="454"/>
      <c r="J7" s="454"/>
      <c r="K7" s="454"/>
      <c r="L7" s="454"/>
      <c r="M7" s="454"/>
      <c r="N7" s="456">
        <v>38000</v>
      </c>
      <c r="O7" s="456"/>
      <c r="P7" s="456"/>
      <c r="Q7" s="456"/>
      <c r="R7" s="456"/>
      <c r="S7" s="456"/>
      <c r="T7" s="456"/>
      <c r="U7" s="452" t="s">
        <v>50</v>
      </c>
      <c r="V7" s="452"/>
      <c r="W7" s="452"/>
      <c r="X7" s="297"/>
      <c r="Y7" s="297"/>
      <c r="Z7" s="297"/>
      <c r="AA7" s="297"/>
      <c r="AB7" s="297"/>
      <c r="AC7" s="297"/>
      <c r="AD7" s="297"/>
      <c r="AE7" s="297"/>
      <c r="AF7" s="297"/>
    </row>
    <row r="8" spans="1:32" ht="24" customHeight="1" x14ac:dyDescent="0.25">
      <c r="A8" s="457"/>
      <c r="B8" s="458"/>
      <c r="C8" s="458"/>
      <c r="D8" s="458"/>
      <c r="E8" s="458"/>
      <c r="F8" s="454" t="s">
        <v>51</v>
      </c>
      <c r="G8" s="454"/>
      <c r="H8" s="454"/>
      <c r="I8" s="454"/>
      <c r="J8" s="454"/>
      <c r="K8" s="454"/>
      <c r="L8" s="454"/>
      <c r="M8" s="454"/>
      <c r="N8" s="456">
        <f>N7/(5*240)</f>
        <v>31.666666666666668</v>
      </c>
      <c r="O8" s="456"/>
      <c r="P8" s="456"/>
      <c r="Q8" s="456"/>
      <c r="R8" s="456"/>
      <c r="S8" s="456"/>
      <c r="T8" s="456"/>
      <c r="U8" s="452" t="s">
        <v>50</v>
      </c>
      <c r="V8" s="452"/>
      <c r="W8" s="452"/>
      <c r="X8" s="297"/>
      <c r="Y8" s="297"/>
      <c r="Z8" s="297"/>
      <c r="AA8" s="297"/>
      <c r="AB8" s="297"/>
      <c r="AC8" s="297"/>
      <c r="AD8" s="297"/>
      <c r="AE8" s="297"/>
      <c r="AF8" s="297"/>
    </row>
    <row r="9" spans="1:32" ht="24" customHeight="1" x14ac:dyDescent="0.25">
      <c r="A9" s="457"/>
      <c r="B9" s="458"/>
      <c r="C9" s="458"/>
      <c r="D9" s="458"/>
      <c r="E9" s="458"/>
      <c r="F9" s="454" t="s">
        <v>52</v>
      </c>
      <c r="G9" s="454"/>
      <c r="H9" s="454"/>
      <c r="I9" s="454"/>
      <c r="J9" s="454"/>
      <c r="K9" s="454"/>
      <c r="L9" s="454"/>
      <c r="M9" s="454"/>
      <c r="N9" s="456">
        <f>0.75*24</f>
        <v>18</v>
      </c>
      <c r="O9" s="456"/>
      <c r="P9" s="456"/>
      <c r="Q9" s="456"/>
      <c r="R9" s="456"/>
      <c r="S9" s="456"/>
      <c r="T9" s="456"/>
      <c r="U9" s="452" t="s">
        <v>50</v>
      </c>
      <c r="V9" s="452"/>
      <c r="W9" s="452"/>
      <c r="X9" s="297"/>
      <c r="Y9" s="297"/>
      <c r="Z9" s="297"/>
      <c r="AA9" s="297"/>
      <c r="AB9" s="297"/>
      <c r="AC9" s="297"/>
      <c r="AD9" s="297"/>
      <c r="AE9" s="297"/>
      <c r="AF9" s="297"/>
    </row>
    <row r="10" spans="1:32" x14ac:dyDescent="0.25">
      <c r="A10" s="457"/>
      <c r="B10" s="458"/>
      <c r="C10" s="458"/>
      <c r="D10" s="458"/>
      <c r="E10" s="458"/>
      <c r="F10" s="452" t="s">
        <v>35</v>
      </c>
      <c r="G10" s="452"/>
      <c r="H10" s="452"/>
      <c r="I10" s="452"/>
      <c r="J10" s="452"/>
      <c r="K10" s="452"/>
      <c r="L10" s="452"/>
      <c r="M10" s="452"/>
      <c r="N10" s="456">
        <f>SUM(N8:T9)</f>
        <v>49.666666666666671</v>
      </c>
      <c r="O10" s="456"/>
      <c r="P10" s="456"/>
      <c r="Q10" s="456"/>
      <c r="R10" s="456"/>
      <c r="S10" s="456"/>
      <c r="T10" s="456"/>
      <c r="U10" s="452" t="s">
        <v>50</v>
      </c>
      <c r="V10" s="452"/>
      <c r="W10" s="452"/>
      <c r="X10" s="297"/>
      <c r="Y10" s="297"/>
      <c r="Z10" s="297"/>
      <c r="AA10" s="297"/>
      <c r="AB10" s="297"/>
      <c r="AC10" s="297"/>
      <c r="AD10" s="297"/>
      <c r="AE10" s="297"/>
      <c r="AF10" s="297"/>
    </row>
    <row r="11" spans="1:32" x14ac:dyDescent="0.25">
      <c r="A11" s="458"/>
      <c r="B11" s="458"/>
      <c r="C11" s="458"/>
      <c r="D11" s="458"/>
      <c r="E11" s="458"/>
      <c r="F11" s="452" t="s">
        <v>53</v>
      </c>
      <c r="G11" s="452"/>
      <c r="H11" s="452"/>
      <c r="I11" s="452"/>
      <c r="J11" s="452"/>
      <c r="K11" s="452"/>
      <c r="L11" s="452"/>
      <c r="M11" s="452"/>
      <c r="N11" s="456"/>
      <c r="O11" s="456"/>
      <c r="P11" s="456"/>
      <c r="Q11" s="456"/>
      <c r="R11" s="456"/>
      <c r="S11" s="456"/>
      <c r="T11" s="456"/>
      <c r="U11" s="452" t="s">
        <v>50</v>
      </c>
      <c r="V11" s="452"/>
      <c r="W11" s="452"/>
      <c r="X11" s="297"/>
      <c r="Y11" s="297"/>
      <c r="Z11" s="297"/>
      <c r="AA11" s="297"/>
      <c r="AB11" s="297"/>
      <c r="AC11" s="297"/>
      <c r="AD11" s="297"/>
      <c r="AE11" s="297"/>
      <c r="AF11" s="297"/>
    </row>
    <row r="12" spans="1:32" x14ac:dyDescent="0.25">
      <c r="A12" s="458"/>
      <c r="B12" s="458"/>
      <c r="C12" s="458"/>
      <c r="D12" s="458"/>
      <c r="E12" s="458"/>
      <c r="F12" s="452" t="s">
        <v>54</v>
      </c>
      <c r="G12" s="452"/>
      <c r="H12" s="452"/>
      <c r="I12" s="452"/>
      <c r="J12" s="452"/>
      <c r="K12" s="452"/>
      <c r="L12" s="452"/>
      <c r="M12" s="452"/>
      <c r="N12" s="456"/>
      <c r="O12" s="456"/>
      <c r="P12" s="456"/>
      <c r="Q12" s="456"/>
      <c r="R12" s="456"/>
      <c r="S12" s="456"/>
      <c r="T12" s="456"/>
      <c r="U12" s="452" t="s">
        <v>50</v>
      </c>
      <c r="V12" s="452"/>
      <c r="W12" s="452"/>
      <c r="X12" s="297"/>
      <c r="Y12" s="297"/>
      <c r="Z12" s="297"/>
      <c r="AA12" s="297"/>
      <c r="AB12" s="297"/>
      <c r="AC12" s="297"/>
      <c r="AD12" s="297"/>
      <c r="AE12" s="297"/>
      <c r="AF12" s="297"/>
    </row>
    <row r="13" spans="1:32" x14ac:dyDescent="0.25">
      <c r="A13" s="297"/>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row>
    <row r="14" spans="1:32" x14ac:dyDescent="0.25">
      <c r="A14" s="465" t="s">
        <v>55</v>
      </c>
      <c r="B14" s="465"/>
      <c r="C14" s="465"/>
      <c r="D14" s="452" t="s">
        <v>56</v>
      </c>
      <c r="E14" s="452"/>
      <c r="F14" s="452"/>
      <c r="G14" s="452"/>
      <c r="H14" s="452"/>
      <c r="I14" s="452"/>
      <c r="J14" s="452"/>
      <c r="K14" s="452"/>
      <c r="L14" s="97"/>
      <c r="M14" s="452" t="s">
        <v>57</v>
      </c>
      <c r="N14" s="452"/>
      <c r="O14" s="452"/>
      <c r="P14" s="452"/>
      <c r="Q14" s="452"/>
      <c r="R14" s="452"/>
      <c r="S14" s="452"/>
      <c r="T14" s="452"/>
      <c r="U14" s="452"/>
      <c r="V14" s="452"/>
      <c r="W14" s="452"/>
      <c r="X14" s="452"/>
      <c r="Y14" s="452"/>
      <c r="Z14" s="452" t="s">
        <v>58</v>
      </c>
      <c r="AA14" s="452"/>
      <c r="AB14" s="452"/>
      <c r="AC14" s="452"/>
      <c r="AD14" s="452"/>
      <c r="AE14" s="452"/>
      <c r="AF14" s="452"/>
    </row>
    <row r="15" spans="1:32" x14ac:dyDescent="0.25">
      <c r="A15" s="465"/>
      <c r="B15" s="465"/>
      <c r="C15" s="465"/>
      <c r="D15" s="452" t="s">
        <v>59</v>
      </c>
      <c r="E15" s="452"/>
      <c r="F15" s="452"/>
      <c r="G15" s="452"/>
      <c r="H15" s="460"/>
      <c r="I15" s="460"/>
      <c r="J15" s="452" t="s">
        <v>60</v>
      </c>
      <c r="K15" s="452"/>
      <c r="L15" s="452"/>
      <c r="M15" s="452"/>
      <c r="N15" s="452"/>
      <c r="O15" s="462">
        <f>(N10+N11+N12)*H15</f>
        <v>0</v>
      </c>
      <c r="P15" s="462"/>
      <c r="Q15" s="462"/>
      <c r="R15" s="462"/>
      <c r="S15" s="462"/>
      <c r="T15" s="462"/>
      <c r="U15" s="462"/>
      <c r="V15" s="462"/>
      <c r="W15" s="297"/>
      <c r="X15" s="297"/>
      <c r="Y15" s="297"/>
      <c r="Z15" s="297"/>
      <c r="AA15" s="297"/>
      <c r="AB15" s="297"/>
      <c r="AC15" s="297"/>
      <c r="AD15" s="297"/>
      <c r="AE15" s="297"/>
      <c r="AF15" s="297"/>
    </row>
    <row r="16" spans="1:32" x14ac:dyDescent="0.25">
      <c r="A16" s="465"/>
      <c r="B16" s="465"/>
      <c r="C16" s="465"/>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row>
    <row r="17" spans="1:32" x14ac:dyDescent="0.25">
      <c r="A17" s="465"/>
      <c r="B17" s="465"/>
      <c r="C17" s="465"/>
      <c r="D17" s="452" t="s">
        <v>61</v>
      </c>
      <c r="E17" s="452"/>
      <c r="F17" s="452"/>
      <c r="G17" s="452"/>
      <c r="H17" s="452"/>
      <c r="I17" s="452"/>
      <c r="J17" s="452"/>
      <c r="K17" s="452"/>
      <c r="L17" s="298"/>
      <c r="M17" s="466"/>
      <c r="N17" s="466"/>
      <c r="O17" s="466"/>
      <c r="P17" s="466"/>
      <c r="Q17" s="466"/>
      <c r="R17" s="466"/>
      <c r="S17" s="466"/>
      <c r="T17" s="466"/>
      <c r="U17" s="466"/>
      <c r="V17" s="466"/>
      <c r="W17" s="297"/>
      <c r="X17" s="297"/>
      <c r="Y17" s="297"/>
      <c r="Z17" s="297"/>
      <c r="AA17" s="297"/>
      <c r="AB17" s="297"/>
      <c r="AC17" s="297"/>
      <c r="AD17" s="297"/>
      <c r="AE17" s="297"/>
      <c r="AF17" s="297"/>
    </row>
    <row r="18" spans="1:32" x14ac:dyDescent="0.25">
      <c r="A18" s="465"/>
      <c r="B18" s="465"/>
      <c r="C18" s="465"/>
      <c r="D18" s="452" t="s">
        <v>59</v>
      </c>
      <c r="E18" s="452"/>
      <c r="F18" s="452"/>
      <c r="G18" s="452"/>
      <c r="H18" s="460">
        <v>0</v>
      </c>
      <c r="I18" s="461"/>
      <c r="J18" s="452" t="s">
        <v>60</v>
      </c>
      <c r="K18" s="452"/>
      <c r="L18" s="452"/>
      <c r="M18" s="452"/>
      <c r="N18" s="452"/>
      <c r="O18" s="462">
        <f>(N10+N11+N12)*H18</f>
        <v>0</v>
      </c>
      <c r="P18" s="462"/>
      <c r="Q18" s="462"/>
      <c r="R18" s="462"/>
      <c r="S18" s="462"/>
      <c r="T18" s="462"/>
      <c r="U18" s="462"/>
      <c r="V18" s="462"/>
      <c r="W18" s="297"/>
      <c r="X18" s="297"/>
      <c r="Y18" s="297"/>
      <c r="Z18" s="297"/>
      <c r="AA18" s="297"/>
      <c r="AB18" s="297"/>
      <c r="AC18" s="297"/>
      <c r="AD18" s="297"/>
      <c r="AE18" s="297"/>
      <c r="AF18" s="297"/>
    </row>
    <row r="19" spans="1:32" x14ac:dyDescent="0.25">
      <c r="A19" s="452" t="s">
        <v>62</v>
      </c>
      <c r="B19" s="452"/>
      <c r="C19" s="452"/>
      <c r="D19" s="452"/>
      <c r="E19" s="452"/>
      <c r="F19" s="452"/>
      <c r="G19" s="452"/>
      <c r="H19" s="452"/>
      <c r="I19" s="452"/>
      <c r="J19" s="463" t="s">
        <v>50</v>
      </c>
      <c r="K19" s="463"/>
      <c r="L19" s="464">
        <f>N10+N11+N12-O15-O18</f>
        <v>49.666666666666671</v>
      </c>
      <c r="M19" s="464"/>
      <c r="N19" s="464"/>
      <c r="O19" s="464"/>
      <c r="P19" s="464"/>
      <c r="Q19" s="464"/>
      <c r="R19" s="464"/>
      <c r="S19" s="464"/>
      <c r="T19" s="464"/>
      <c r="U19" s="464"/>
      <c r="V19" s="464"/>
      <c r="W19" s="299"/>
      <c r="X19" s="297"/>
      <c r="Y19" s="297"/>
      <c r="Z19" s="297"/>
      <c r="AA19" s="297"/>
      <c r="AB19" s="297"/>
      <c r="AC19" s="297"/>
      <c r="AD19" s="297"/>
      <c r="AE19" s="297"/>
      <c r="AF19" s="297"/>
    </row>
    <row r="20" spans="1:32" x14ac:dyDescent="0.25">
      <c r="A20" s="297"/>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row>
    <row r="21" spans="1:32" x14ac:dyDescent="0.25">
      <c r="A21" s="452" t="s">
        <v>47</v>
      </c>
      <c r="B21" s="452"/>
      <c r="C21" s="452"/>
      <c r="D21" s="452"/>
      <c r="E21" s="452"/>
      <c r="F21" s="452"/>
      <c r="G21" s="452"/>
      <c r="H21" s="452"/>
      <c r="I21" s="452"/>
      <c r="J21" s="452"/>
      <c r="K21" s="452"/>
      <c r="L21" s="452"/>
      <c r="M21" s="452"/>
      <c r="N21" s="452"/>
      <c r="O21" s="452"/>
      <c r="P21" s="452"/>
      <c r="Q21" s="452"/>
      <c r="R21" s="452"/>
      <c r="S21" s="452"/>
      <c r="T21" s="452"/>
      <c r="U21" s="452"/>
      <c r="V21" s="452"/>
      <c r="W21" s="452"/>
      <c r="X21" s="452"/>
      <c r="Y21" s="452"/>
      <c r="Z21" s="452"/>
      <c r="AA21" s="452"/>
      <c r="AB21" s="455"/>
      <c r="AC21" s="452"/>
      <c r="AD21" s="452"/>
      <c r="AE21" s="452"/>
      <c r="AF21" s="452"/>
    </row>
    <row r="22" spans="1:32" x14ac:dyDescent="0.25">
      <c r="A22" s="297"/>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row>
    <row r="23" spans="1:32" ht="12.75" customHeight="1" x14ac:dyDescent="0.25">
      <c r="A23" s="457" t="s">
        <v>63</v>
      </c>
      <c r="B23" s="457"/>
      <c r="C23" s="457"/>
      <c r="D23" s="457"/>
      <c r="E23" s="457"/>
      <c r="F23" s="457"/>
      <c r="G23" s="457"/>
      <c r="H23" s="457"/>
      <c r="I23" s="457"/>
      <c r="J23" s="457"/>
      <c r="K23" s="457"/>
      <c r="L23" s="457"/>
      <c r="M23" s="457"/>
      <c r="N23" s="459"/>
      <c r="O23" s="459"/>
      <c r="P23" s="459"/>
      <c r="Q23" s="459"/>
      <c r="R23" s="459"/>
      <c r="S23" s="459"/>
      <c r="T23" s="459"/>
      <c r="U23" s="452" t="s">
        <v>50</v>
      </c>
      <c r="V23" s="452"/>
      <c r="W23" s="452"/>
      <c r="X23" s="297"/>
      <c r="Y23" s="297"/>
      <c r="Z23" s="297"/>
      <c r="AA23" s="297"/>
      <c r="AB23" s="297"/>
      <c r="AC23" s="297"/>
      <c r="AD23" s="297"/>
      <c r="AE23" s="297"/>
      <c r="AF23" s="297"/>
    </row>
    <row r="24" spans="1:32" x14ac:dyDescent="0.25">
      <c r="A24" s="297"/>
      <c r="B24" s="297"/>
      <c r="C24" s="297"/>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row>
    <row r="25" spans="1:32" x14ac:dyDescent="0.25">
      <c r="A25" s="465" t="s">
        <v>55</v>
      </c>
      <c r="B25" s="465"/>
      <c r="C25" s="465"/>
      <c r="D25" s="452" t="s">
        <v>56</v>
      </c>
      <c r="E25" s="452"/>
      <c r="F25" s="452"/>
      <c r="G25" s="452"/>
      <c r="H25" s="452"/>
      <c r="I25" s="452"/>
      <c r="J25" s="452"/>
      <c r="K25" s="452"/>
      <c r="L25" s="97"/>
      <c r="M25" s="452" t="s">
        <v>57</v>
      </c>
      <c r="N25" s="452"/>
      <c r="O25" s="466"/>
      <c r="P25" s="466"/>
      <c r="Q25" s="466"/>
      <c r="R25" s="466"/>
      <c r="S25" s="466"/>
      <c r="T25" s="466"/>
      <c r="U25" s="466"/>
      <c r="V25" s="466"/>
      <c r="W25" s="466"/>
      <c r="X25" s="466"/>
      <c r="Y25" s="466"/>
      <c r="Z25" s="452" t="s">
        <v>58</v>
      </c>
      <c r="AA25" s="452"/>
      <c r="AB25" s="452"/>
      <c r="AC25" s="452"/>
      <c r="AD25" s="452"/>
      <c r="AE25" s="452"/>
      <c r="AF25" s="452"/>
    </row>
    <row r="26" spans="1:32" x14ac:dyDescent="0.25">
      <c r="A26" s="465"/>
      <c r="B26" s="465"/>
      <c r="C26" s="465"/>
      <c r="D26" s="452" t="s">
        <v>59</v>
      </c>
      <c r="E26" s="452"/>
      <c r="F26" s="452"/>
      <c r="G26" s="452"/>
      <c r="H26" s="460"/>
      <c r="I26" s="460"/>
      <c r="J26" s="452" t="s">
        <v>60</v>
      </c>
      <c r="K26" s="452"/>
      <c r="L26" s="452"/>
      <c r="M26" s="452"/>
      <c r="N26" s="452"/>
      <c r="O26" s="462">
        <f>N23*H26</f>
        <v>0</v>
      </c>
      <c r="P26" s="462"/>
      <c r="Q26" s="462"/>
      <c r="R26" s="462"/>
      <c r="S26" s="462"/>
      <c r="T26" s="462"/>
      <c r="U26" s="462"/>
      <c r="V26" s="462"/>
      <c r="W26" s="297"/>
      <c r="X26" s="297"/>
      <c r="Y26" s="297"/>
      <c r="Z26" s="297"/>
      <c r="AA26" s="297"/>
      <c r="AB26" s="297"/>
      <c r="AC26" s="297"/>
      <c r="AD26" s="297"/>
      <c r="AE26" s="297"/>
      <c r="AF26" s="297"/>
    </row>
    <row r="27" spans="1:32" x14ac:dyDescent="0.25">
      <c r="A27" s="465"/>
      <c r="B27" s="465"/>
      <c r="C27" s="465"/>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row>
    <row r="28" spans="1:32" x14ac:dyDescent="0.25">
      <c r="A28" s="465"/>
      <c r="B28" s="465"/>
      <c r="C28" s="465"/>
      <c r="D28" s="452" t="s">
        <v>61</v>
      </c>
      <c r="E28" s="452"/>
      <c r="F28" s="452"/>
      <c r="G28" s="452"/>
      <c r="H28" s="452"/>
      <c r="I28" s="452"/>
      <c r="J28" s="452"/>
      <c r="K28" s="452"/>
      <c r="L28" s="97"/>
      <c r="M28" s="452"/>
      <c r="N28" s="452"/>
      <c r="O28" s="452"/>
      <c r="P28" s="452"/>
      <c r="Q28" s="452"/>
      <c r="R28" s="452"/>
      <c r="S28" s="452"/>
      <c r="T28" s="452"/>
      <c r="U28" s="452"/>
      <c r="V28" s="452"/>
      <c r="W28" s="297"/>
      <c r="X28" s="297"/>
      <c r="Y28" s="297"/>
      <c r="Z28" s="297"/>
      <c r="AA28" s="297"/>
      <c r="AB28" s="297"/>
      <c r="AC28" s="297"/>
      <c r="AD28" s="297"/>
      <c r="AE28" s="297"/>
      <c r="AF28" s="297"/>
    </row>
    <row r="29" spans="1:32" x14ac:dyDescent="0.25">
      <c r="A29" s="465"/>
      <c r="B29" s="465"/>
      <c r="C29" s="465"/>
      <c r="D29" s="452" t="s">
        <v>59</v>
      </c>
      <c r="E29" s="452"/>
      <c r="F29" s="452"/>
      <c r="G29" s="452"/>
      <c r="H29" s="468"/>
      <c r="I29" s="468"/>
      <c r="J29" s="452" t="s">
        <v>60</v>
      </c>
      <c r="K29" s="452"/>
      <c r="L29" s="452"/>
      <c r="M29" s="452"/>
      <c r="N29" s="452"/>
      <c r="O29" s="462">
        <f>(N23*H29)</f>
        <v>0</v>
      </c>
      <c r="P29" s="462"/>
      <c r="Q29" s="462"/>
      <c r="R29" s="462"/>
      <c r="S29" s="462"/>
      <c r="T29" s="462"/>
      <c r="U29" s="462"/>
      <c r="V29" s="462"/>
      <c r="W29" s="297"/>
      <c r="X29" s="297"/>
      <c r="Y29" s="297"/>
      <c r="Z29" s="297"/>
      <c r="AA29" s="297"/>
      <c r="AB29" s="297"/>
      <c r="AC29" s="297"/>
      <c r="AD29" s="297"/>
      <c r="AE29" s="297"/>
      <c r="AF29" s="297"/>
    </row>
    <row r="30" spans="1:32" x14ac:dyDescent="0.25">
      <c r="A30" s="452" t="s">
        <v>62</v>
      </c>
      <c r="B30" s="452"/>
      <c r="C30" s="452"/>
      <c r="D30" s="452"/>
      <c r="E30" s="452"/>
      <c r="F30" s="452"/>
      <c r="G30" s="452"/>
      <c r="H30" s="452"/>
      <c r="I30" s="452"/>
      <c r="J30" s="452" t="s">
        <v>50</v>
      </c>
      <c r="K30" s="452"/>
      <c r="L30" s="464">
        <f>(N23-O29-O26)</f>
        <v>0</v>
      </c>
      <c r="M30" s="464"/>
      <c r="N30" s="464"/>
      <c r="O30" s="464"/>
      <c r="P30" s="464"/>
      <c r="Q30" s="464"/>
      <c r="R30" s="464"/>
      <c r="S30" s="464"/>
      <c r="T30" s="464"/>
      <c r="U30" s="464"/>
      <c r="V30" s="464"/>
      <c r="W30" s="97"/>
      <c r="X30" s="297"/>
      <c r="Y30" s="297"/>
      <c r="Z30" s="297"/>
      <c r="AA30" s="297"/>
      <c r="AB30" s="297"/>
      <c r="AC30" s="297"/>
      <c r="AD30" s="297"/>
      <c r="AE30" s="297"/>
      <c r="AF30" s="297"/>
    </row>
    <row r="31" spans="1:32" x14ac:dyDescent="0.25">
      <c r="A31" s="452"/>
      <c r="B31" s="452"/>
      <c r="C31" s="452"/>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row>
    <row r="32" spans="1:32" x14ac:dyDescent="0.25">
      <c r="A32" s="452" t="s">
        <v>64</v>
      </c>
      <c r="B32" s="452"/>
      <c r="C32" s="452"/>
      <c r="D32" s="452"/>
      <c r="E32" s="452"/>
      <c r="F32" s="452"/>
      <c r="G32" s="452"/>
      <c r="H32" s="452"/>
      <c r="I32" s="452"/>
      <c r="J32" s="452"/>
      <c r="K32" s="452"/>
      <c r="L32" s="300" t="s">
        <v>65</v>
      </c>
      <c r="M32" s="452"/>
      <c r="N32" s="452"/>
      <c r="O32" s="452"/>
      <c r="P32" s="452"/>
      <c r="Q32" s="452"/>
      <c r="R32" s="452"/>
      <c r="S32" s="452"/>
      <c r="T32" s="452"/>
      <c r="U32" s="452"/>
      <c r="V32" s="463" t="s">
        <v>66</v>
      </c>
      <c r="W32" s="463"/>
      <c r="X32" s="463"/>
      <c r="Y32" s="467">
        <v>0</v>
      </c>
      <c r="Z32" s="467"/>
      <c r="AA32" s="467"/>
      <c r="AB32" s="467"/>
      <c r="AC32" s="467"/>
      <c r="AD32" s="467"/>
      <c r="AE32" s="467"/>
      <c r="AF32" s="467"/>
    </row>
    <row r="33" spans="1:32" x14ac:dyDescent="0.25">
      <c r="A33" s="452" t="s">
        <v>67</v>
      </c>
      <c r="B33" s="452"/>
      <c r="C33" s="452"/>
      <c r="D33" s="452"/>
      <c r="E33" s="452"/>
      <c r="F33" s="452"/>
      <c r="G33" s="452"/>
      <c r="H33" s="469">
        <v>0</v>
      </c>
      <c r="I33" s="469"/>
      <c r="J33" s="469"/>
      <c r="K33" s="97"/>
      <c r="L33" s="452" t="s">
        <v>68</v>
      </c>
      <c r="M33" s="452"/>
      <c r="N33" s="452"/>
      <c r="O33" s="452"/>
      <c r="P33" s="462">
        <v>17.5</v>
      </c>
      <c r="Q33" s="462"/>
      <c r="R33" s="462"/>
      <c r="S33" s="462"/>
      <c r="T33" s="462"/>
      <c r="U33" s="97"/>
      <c r="V33" s="463" t="s">
        <v>66</v>
      </c>
      <c r="W33" s="463"/>
      <c r="X33" s="463"/>
      <c r="Y33" s="467">
        <f>H33*P33</f>
        <v>0</v>
      </c>
      <c r="Z33" s="467"/>
      <c r="AA33" s="467"/>
      <c r="AB33" s="467"/>
      <c r="AC33" s="467"/>
      <c r="AD33" s="467"/>
      <c r="AE33" s="467"/>
      <c r="AF33" s="467"/>
    </row>
    <row r="34" spans="1:32" x14ac:dyDescent="0.25">
      <c r="A34" s="452" t="s">
        <v>69</v>
      </c>
      <c r="B34" s="452"/>
      <c r="C34" s="452"/>
      <c r="D34" s="452"/>
      <c r="E34" s="452"/>
      <c r="F34" s="452"/>
      <c r="G34" s="452"/>
      <c r="H34" s="469">
        <v>0</v>
      </c>
      <c r="I34" s="469"/>
      <c r="J34" s="469"/>
      <c r="K34" s="97"/>
      <c r="L34" s="452" t="s">
        <v>68</v>
      </c>
      <c r="M34" s="452"/>
      <c r="N34" s="452"/>
      <c r="O34" s="452"/>
      <c r="P34" s="462">
        <v>16.45</v>
      </c>
      <c r="Q34" s="462"/>
      <c r="R34" s="462"/>
      <c r="S34" s="462"/>
      <c r="T34" s="462"/>
      <c r="U34" s="97"/>
      <c r="V34" s="463" t="s">
        <v>66</v>
      </c>
      <c r="W34" s="463"/>
      <c r="X34" s="463"/>
      <c r="Y34" s="467">
        <f>H34*P34</f>
        <v>0</v>
      </c>
      <c r="Z34" s="467"/>
      <c r="AA34" s="467"/>
      <c r="AB34" s="467"/>
      <c r="AC34" s="467"/>
      <c r="AD34" s="467"/>
      <c r="AE34" s="467"/>
      <c r="AF34" s="467"/>
    </row>
    <row r="35" spans="1:32" x14ac:dyDescent="0.25">
      <c r="A35" s="97"/>
      <c r="B35" s="97"/>
      <c r="C35" s="97"/>
      <c r="D35" s="97"/>
      <c r="E35" s="97"/>
      <c r="F35" s="97"/>
      <c r="G35" s="97"/>
      <c r="H35" s="97"/>
      <c r="I35" s="97"/>
      <c r="J35" s="97"/>
      <c r="K35" s="97"/>
      <c r="L35" s="301"/>
      <c r="M35" s="301"/>
      <c r="N35" s="301"/>
      <c r="O35" s="471" t="s">
        <v>70</v>
      </c>
      <c r="P35" s="471"/>
      <c r="Q35" s="471"/>
      <c r="R35" s="471"/>
      <c r="S35" s="471"/>
      <c r="T35" s="471"/>
      <c r="U35" s="471"/>
      <c r="V35" s="471"/>
      <c r="W35" s="471"/>
      <c r="X35" s="471"/>
      <c r="Y35" s="472">
        <f>SUM(Y32:Y34,L30)</f>
        <v>0</v>
      </c>
      <c r="Z35" s="472"/>
      <c r="AA35" s="472"/>
      <c r="AB35" s="472"/>
      <c r="AC35" s="472"/>
      <c r="AD35" s="472"/>
      <c r="AE35" s="472"/>
      <c r="AF35" s="472"/>
    </row>
    <row r="36" spans="1:32" x14ac:dyDescent="0.25">
      <c r="A36" s="297"/>
      <c r="B36" s="297"/>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row>
    <row r="37" spans="1:32" x14ac:dyDescent="0.25">
      <c r="A37" s="452" t="s">
        <v>71</v>
      </c>
      <c r="B37" s="452"/>
      <c r="C37" s="452"/>
      <c r="D37" s="452"/>
      <c r="E37" s="452"/>
      <c r="F37" s="452"/>
      <c r="G37" s="452"/>
      <c r="H37" s="452"/>
      <c r="I37" s="452"/>
      <c r="J37" s="452"/>
      <c r="K37" s="452"/>
      <c r="L37" s="452"/>
      <c r="M37" s="452"/>
      <c r="N37" s="452"/>
      <c r="O37" s="452" t="s">
        <v>50</v>
      </c>
      <c r="P37" s="452"/>
      <c r="Q37" s="473">
        <f>SUM(Y35,L19)</f>
        <v>49.666666666666671</v>
      </c>
      <c r="R37" s="473"/>
      <c r="S37" s="473"/>
      <c r="T37" s="473"/>
      <c r="U37" s="473"/>
      <c r="V37" s="473"/>
      <c r="W37" s="473"/>
      <c r="X37" s="473"/>
      <c r="Y37" s="473"/>
      <c r="Z37" s="297"/>
      <c r="AA37" s="297"/>
      <c r="AB37" s="297"/>
      <c r="AC37" s="297"/>
      <c r="AD37" s="297"/>
      <c r="AE37" s="297"/>
      <c r="AF37" s="297"/>
    </row>
    <row r="38" spans="1:32" x14ac:dyDescent="0.25">
      <c r="A38" s="297"/>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row>
    <row r="39" spans="1:32" x14ac:dyDescent="0.25">
      <c r="A39" s="452" t="s">
        <v>72</v>
      </c>
      <c r="B39" s="452"/>
      <c r="C39" s="452"/>
      <c r="D39" s="452"/>
      <c r="E39" s="452"/>
      <c r="F39" s="452"/>
      <c r="G39" s="452"/>
      <c r="H39" s="452"/>
      <c r="I39" s="452"/>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row>
    <row r="40" spans="1:32" x14ac:dyDescent="0.25">
      <c r="A40" s="452" t="s">
        <v>73</v>
      </c>
      <c r="B40" s="452"/>
      <c r="C40" s="452"/>
      <c r="D40" s="452"/>
      <c r="E40" s="452"/>
      <c r="F40" s="452"/>
      <c r="G40" s="461" t="s">
        <v>74</v>
      </c>
      <c r="H40" s="461"/>
      <c r="I40" s="461"/>
      <c r="J40" s="461"/>
      <c r="K40" s="470" t="s">
        <v>75</v>
      </c>
      <c r="L40" s="461"/>
      <c r="M40" s="461"/>
      <c r="N40" s="468">
        <v>0</v>
      </c>
      <c r="O40" s="468"/>
      <c r="P40" s="468"/>
      <c r="Q40" s="468"/>
      <c r="R40" s="468"/>
      <c r="S40" s="468"/>
      <c r="T40" s="468"/>
      <c r="U40" s="97"/>
      <c r="V40" s="452" t="s">
        <v>50</v>
      </c>
      <c r="W40" s="452"/>
      <c r="X40" s="462">
        <f>ROUND(IF((N10-O15-O18)&lt;0,0,(N10-O15-O18)*N40),2)</f>
        <v>0</v>
      </c>
      <c r="Y40" s="462" t="e">
        <f t="shared" ref="Y40:AF41" si="0">IF(F10-G15-G18&lt;0,0,F10-G15-G18*F40)</f>
        <v>#VALUE!</v>
      </c>
      <c r="Z40" s="462" t="e">
        <f t="shared" si="0"/>
        <v>#VALUE!</v>
      </c>
      <c r="AA40" s="462">
        <f t="shared" si="0"/>
        <v>0</v>
      </c>
      <c r="AB40" s="462" t="e">
        <f t="shared" si="0"/>
        <v>#VALUE!</v>
      </c>
      <c r="AC40" s="462">
        <f t="shared" si="0"/>
        <v>0</v>
      </c>
      <c r="AD40" s="462">
        <f t="shared" si="0"/>
        <v>0</v>
      </c>
      <c r="AE40" s="462">
        <f t="shared" si="0"/>
        <v>0</v>
      </c>
      <c r="AF40" s="462">
        <f t="shared" si="0"/>
        <v>0</v>
      </c>
    </row>
    <row r="41" spans="1:32" x14ac:dyDescent="0.25">
      <c r="A41" s="452" t="s">
        <v>76</v>
      </c>
      <c r="B41" s="452"/>
      <c r="C41" s="452"/>
      <c r="D41" s="452"/>
      <c r="E41" s="452"/>
      <c r="F41" s="452"/>
      <c r="G41" s="461" t="s">
        <v>77</v>
      </c>
      <c r="H41" s="461"/>
      <c r="I41" s="461"/>
      <c r="J41" s="461"/>
      <c r="K41" s="470" t="s">
        <v>78</v>
      </c>
      <c r="L41" s="461"/>
      <c r="M41" s="461"/>
      <c r="N41" s="468">
        <v>0</v>
      </c>
      <c r="O41" s="468"/>
      <c r="P41" s="468"/>
      <c r="Q41" s="468"/>
      <c r="R41" s="468"/>
      <c r="S41" s="468"/>
      <c r="T41" s="468"/>
      <c r="U41" s="97"/>
      <c r="V41" s="452" t="s">
        <v>50</v>
      </c>
      <c r="W41" s="452"/>
      <c r="X41" s="462">
        <f>ROUND(IF((N10+N11-O15-O18)&lt;0,0,(N10+N11-O15-O18)*N41),2)</f>
        <v>0</v>
      </c>
      <c r="Y41" s="462" t="e">
        <f t="shared" si="0"/>
        <v>#VALUE!</v>
      </c>
      <c r="Z41" s="462" t="e">
        <f t="shared" si="0"/>
        <v>#VALUE!</v>
      </c>
      <c r="AA41" s="462">
        <f t="shared" si="0"/>
        <v>0</v>
      </c>
      <c r="AB41" s="462" t="e">
        <f t="shared" si="0"/>
        <v>#VALUE!</v>
      </c>
      <c r="AC41" s="462">
        <f t="shared" si="0"/>
        <v>0</v>
      </c>
      <c r="AD41" s="462">
        <f t="shared" si="0"/>
        <v>0</v>
      </c>
      <c r="AE41" s="462">
        <f t="shared" si="0"/>
        <v>0</v>
      </c>
      <c r="AF41" s="462">
        <f t="shared" si="0"/>
        <v>0</v>
      </c>
    </row>
    <row r="42" spans="1:32" x14ac:dyDescent="0.25">
      <c r="A42" s="452" t="s">
        <v>79</v>
      </c>
      <c r="B42" s="452"/>
      <c r="C42" s="452"/>
      <c r="D42" s="452"/>
      <c r="E42" s="452"/>
      <c r="F42" s="452"/>
      <c r="G42" s="461" t="s">
        <v>80</v>
      </c>
      <c r="H42" s="461"/>
      <c r="I42" s="461"/>
      <c r="J42" s="461"/>
      <c r="K42" s="470" t="s">
        <v>81</v>
      </c>
      <c r="L42" s="461"/>
      <c r="M42" s="461"/>
      <c r="N42" s="474">
        <v>4.0000000000000001E-3</v>
      </c>
      <c r="O42" s="474"/>
      <c r="P42" s="474"/>
      <c r="Q42" s="474"/>
      <c r="R42" s="474"/>
      <c r="S42" s="474"/>
      <c r="T42" s="474"/>
      <c r="U42" s="97"/>
      <c r="V42" s="452" t="s">
        <v>50</v>
      </c>
      <c r="W42" s="452"/>
      <c r="X42" s="462">
        <f>ROUND((Q37+X40+X41)*N42,2)</f>
        <v>0.2</v>
      </c>
      <c r="Y42" s="462"/>
      <c r="Z42" s="462"/>
      <c r="AA42" s="462"/>
      <c r="AB42" s="462"/>
      <c r="AC42" s="462"/>
      <c r="AD42" s="462"/>
      <c r="AE42" s="462"/>
      <c r="AF42" s="462"/>
    </row>
    <row r="43" spans="1:32" x14ac:dyDescent="0.25">
      <c r="A43" s="452" t="s">
        <v>82</v>
      </c>
      <c r="B43" s="452"/>
      <c r="C43" s="452"/>
      <c r="D43" s="452"/>
      <c r="E43" s="452"/>
      <c r="F43" s="452"/>
      <c r="G43" s="461" t="s">
        <v>83</v>
      </c>
      <c r="H43" s="461"/>
      <c r="I43" s="461"/>
      <c r="J43" s="461"/>
      <c r="K43" s="470" t="s">
        <v>84</v>
      </c>
      <c r="L43" s="461"/>
      <c r="M43" s="461"/>
      <c r="N43" s="468">
        <v>0.13</v>
      </c>
      <c r="O43" s="468"/>
      <c r="P43" s="468"/>
      <c r="Q43" s="468"/>
      <c r="R43" s="468"/>
      <c r="S43" s="468"/>
      <c r="T43" s="468"/>
      <c r="U43" s="97"/>
      <c r="V43" s="452" t="s">
        <v>50</v>
      </c>
      <c r="W43" s="452"/>
      <c r="X43" s="462">
        <f>ROUND((Q37+X40+X41+X42)*N43,2)</f>
        <v>6.48</v>
      </c>
      <c r="Y43" s="462"/>
      <c r="Z43" s="462"/>
      <c r="AA43" s="462"/>
      <c r="AB43" s="462"/>
      <c r="AC43" s="462"/>
      <c r="AD43" s="462"/>
      <c r="AE43" s="462"/>
      <c r="AF43" s="462"/>
    </row>
    <row r="44" spans="1:32" x14ac:dyDescent="0.25">
      <c r="A44" s="452" t="s">
        <v>85</v>
      </c>
      <c r="B44" s="452"/>
      <c r="C44" s="452"/>
      <c r="D44" s="452"/>
      <c r="E44" s="452"/>
      <c r="F44" s="452"/>
      <c r="G44" s="460">
        <v>0.1</v>
      </c>
      <c r="H44" s="461"/>
      <c r="I44" s="461"/>
      <c r="J44" s="461"/>
      <c r="K44" s="470" t="s">
        <v>86</v>
      </c>
      <c r="L44" s="461"/>
      <c r="M44" s="461"/>
      <c r="N44" s="468">
        <v>0.1</v>
      </c>
      <c r="O44" s="468"/>
      <c r="P44" s="468"/>
      <c r="Q44" s="468"/>
      <c r="R44" s="468"/>
      <c r="S44" s="468"/>
      <c r="T44" s="468"/>
      <c r="U44" s="97"/>
      <c r="V44" s="452" t="s">
        <v>50</v>
      </c>
      <c r="W44" s="452"/>
      <c r="X44" s="462">
        <f>ROUND((Q37+X40+X41+X42+X43)*N44,2)</f>
        <v>5.63</v>
      </c>
      <c r="Y44" s="462"/>
      <c r="Z44" s="462"/>
      <c r="AA44" s="462"/>
      <c r="AB44" s="462"/>
      <c r="AC44" s="462"/>
      <c r="AD44" s="462"/>
      <c r="AE44" s="462"/>
      <c r="AF44" s="462"/>
    </row>
    <row r="45" spans="1:32" x14ac:dyDescent="0.25">
      <c r="A45" s="297"/>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row>
    <row r="46" spans="1:32" x14ac:dyDescent="0.25">
      <c r="A46" s="452" t="s">
        <v>87</v>
      </c>
      <c r="B46" s="452"/>
      <c r="C46" s="452"/>
      <c r="D46" s="452"/>
      <c r="E46" s="452"/>
      <c r="F46" s="452"/>
      <c r="G46" s="452"/>
      <c r="H46" s="452"/>
      <c r="I46" s="452"/>
      <c r="J46" s="452"/>
      <c r="K46" s="452"/>
      <c r="L46" s="452"/>
      <c r="M46" s="452"/>
      <c r="N46" s="452"/>
      <c r="O46" s="452"/>
      <c r="P46" s="452"/>
      <c r="Q46" s="452"/>
      <c r="R46" s="452"/>
      <c r="S46" s="452"/>
      <c r="T46" s="452"/>
      <c r="U46" s="300"/>
      <c r="V46" s="452" t="s">
        <v>50</v>
      </c>
      <c r="W46" s="452"/>
      <c r="X46" s="462">
        <v>3</v>
      </c>
      <c r="Y46" s="462"/>
      <c r="Z46" s="462"/>
      <c r="AA46" s="462"/>
      <c r="AB46" s="462"/>
      <c r="AC46" s="462"/>
      <c r="AD46" s="462"/>
      <c r="AE46" s="462"/>
      <c r="AF46" s="462"/>
    </row>
    <row r="47" spans="1:32" x14ac:dyDescent="0.25">
      <c r="A47" s="297"/>
      <c r="B47" s="297"/>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row>
    <row r="48" spans="1:32" x14ac:dyDescent="0.25">
      <c r="A48" s="475" t="s">
        <v>88</v>
      </c>
      <c r="B48" s="475"/>
      <c r="C48" s="475"/>
      <c r="D48" s="475"/>
      <c r="E48" s="475"/>
      <c r="F48" s="475"/>
      <c r="G48" s="475"/>
      <c r="H48" s="475"/>
      <c r="I48" s="475"/>
      <c r="J48" s="475"/>
      <c r="K48" s="475"/>
      <c r="L48" s="475"/>
      <c r="M48" s="475"/>
      <c r="N48" s="475"/>
      <c r="O48" s="452" t="s">
        <v>50</v>
      </c>
      <c r="P48" s="452"/>
      <c r="Q48" s="473">
        <f>SUM(X42:AF44,Q37)+X41+X40+X46</f>
        <v>64.976666666666674</v>
      </c>
      <c r="R48" s="473"/>
      <c r="S48" s="473"/>
      <c r="T48" s="473"/>
      <c r="U48" s="473"/>
      <c r="V48" s="473"/>
      <c r="W48" s="473"/>
      <c r="X48" s="473"/>
      <c r="Y48" s="473"/>
      <c r="Z48" s="473"/>
      <c r="AA48" s="473"/>
      <c r="AB48" s="297"/>
      <c r="AC48" s="297"/>
      <c r="AD48" s="297"/>
      <c r="AE48" s="297"/>
      <c r="AF48" s="297"/>
    </row>
    <row r="49" spans="1:32" x14ac:dyDescent="0.25">
      <c r="A49" s="297"/>
      <c r="B49" s="297"/>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row>
    <row r="50" spans="1:32" x14ac:dyDescent="0.25">
      <c r="A50" s="475" t="s">
        <v>39</v>
      </c>
      <c r="B50" s="475"/>
      <c r="C50" s="475"/>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row>
    <row r="51" spans="1:32" x14ac:dyDescent="0.25">
      <c r="A51" s="300" t="s">
        <v>89</v>
      </c>
      <c r="B51" s="476" t="s">
        <v>90</v>
      </c>
      <c r="C51" s="476"/>
      <c r="D51" s="476"/>
      <c r="E51" s="476"/>
      <c r="F51" s="476"/>
      <c r="G51" s="476"/>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row>
    <row r="52" spans="1:32" x14ac:dyDescent="0.25">
      <c r="A52" s="300" t="s">
        <v>75</v>
      </c>
      <c r="B52" s="452" t="s">
        <v>91</v>
      </c>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row>
    <row r="53" spans="1:32" x14ac:dyDescent="0.25">
      <c r="A53" s="300" t="s">
        <v>78</v>
      </c>
      <c r="B53" s="452" t="s">
        <v>91</v>
      </c>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row>
    <row r="54" spans="1:32" x14ac:dyDescent="0.25">
      <c r="A54" s="300" t="s">
        <v>81</v>
      </c>
      <c r="B54" s="452" t="s">
        <v>92</v>
      </c>
      <c r="C54" s="452"/>
      <c r="D54" s="452"/>
      <c r="E54" s="452"/>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row>
    <row r="55" spans="1:32" x14ac:dyDescent="0.25">
      <c r="A55" s="300" t="s">
        <v>84</v>
      </c>
      <c r="B55" s="452" t="s">
        <v>93</v>
      </c>
      <c r="C55" s="452"/>
      <c r="D55" s="452"/>
      <c r="E55" s="452"/>
      <c r="F55" s="452"/>
      <c r="G55" s="452"/>
      <c r="H55" s="452"/>
      <c r="I55" s="452"/>
      <c r="J55" s="452"/>
      <c r="K55" s="452"/>
      <c r="L55" s="452"/>
      <c r="M55" s="452"/>
      <c r="N55" s="452"/>
      <c r="O55" s="452"/>
      <c r="P55" s="452"/>
      <c r="Q55" s="452"/>
      <c r="R55" s="452"/>
      <c r="S55" s="452"/>
      <c r="T55" s="452"/>
      <c r="U55" s="452"/>
      <c r="V55" s="452"/>
      <c r="W55" s="452"/>
      <c r="X55" s="452"/>
      <c r="Y55" s="452"/>
      <c r="Z55" s="452"/>
      <c r="AA55" s="452"/>
      <c r="AB55" s="452"/>
      <c r="AC55" s="452"/>
      <c r="AD55" s="452"/>
      <c r="AE55" s="452"/>
      <c r="AF55" s="452"/>
    </row>
    <row r="56" spans="1:32" x14ac:dyDescent="0.25">
      <c r="A56" s="300" t="s">
        <v>86</v>
      </c>
      <c r="B56" s="452" t="s">
        <v>94</v>
      </c>
      <c r="C56" s="452"/>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row>
  </sheetData>
  <mergeCells count="138">
    <mergeCell ref="B56:AF56"/>
    <mergeCell ref="A50:C50"/>
    <mergeCell ref="B51:AF51"/>
    <mergeCell ref="B52:AF52"/>
    <mergeCell ref="B53:AF53"/>
    <mergeCell ref="B54:AF54"/>
    <mergeCell ref="B55:AF55"/>
    <mergeCell ref="A46:T46"/>
    <mergeCell ref="V46:W46"/>
    <mergeCell ref="X46:AF46"/>
    <mergeCell ref="A48:N48"/>
    <mergeCell ref="O48:P48"/>
    <mergeCell ref="Q48:AA48"/>
    <mergeCell ref="A44:F44"/>
    <mergeCell ref="G44:J44"/>
    <mergeCell ref="K44:M44"/>
    <mergeCell ref="N44:T44"/>
    <mergeCell ref="V44:W44"/>
    <mergeCell ref="X44:AF44"/>
    <mergeCell ref="A43:F43"/>
    <mergeCell ref="G43:J43"/>
    <mergeCell ref="K43:M43"/>
    <mergeCell ref="N43:T43"/>
    <mergeCell ref="V43:W43"/>
    <mergeCell ref="X43:AF43"/>
    <mergeCell ref="A42:F42"/>
    <mergeCell ref="G42:J42"/>
    <mergeCell ref="K42:M42"/>
    <mergeCell ref="N42:T42"/>
    <mergeCell ref="V42:W42"/>
    <mergeCell ref="X42:AF42"/>
    <mergeCell ref="A41:F41"/>
    <mergeCell ref="G41:J41"/>
    <mergeCell ref="K41:M41"/>
    <mergeCell ref="N41:T41"/>
    <mergeCell ref="V41:W41"/>
    <mergeCell ref="X41:AF41"/>
    <mergeCell ref="A40:F40"/>
    <mergeCell ref="G40:J40"/>
    <mergeCell ref="K40:M40"/>
    <mergeCell ref="N40:T40"/>
    <mergeCell ref="V40:W40"/>
    <mergeCell ref="X40:AF40"/>
    <mergeCell ref="O35:X35"/>
    <mergeCell ref="Y35:AF35"/>
    <mergeCell ref="A37:N37"/>
    <mergeCell ref="O37:P37"/>
    <mergeCell ref="Q37:Y37"/>
    <mergeCell ref="A39:I39"/>
    <mergeCell ref="A34:G34"/>
    <mergeCell ref="H34:J34"/>
    <mergeCell ref="L34:O34"/>
    <mergeCell ref="P34:T34"/>
    <mergeCell ref="V34:X34"/>
    <mergeCell ref="Y34:AF34"/>
    <mergeCell ref="A33:G33"/>
    <mergeCell ref="H33:J33"/>
    <mergeCell ref="L33:O33"/>
    <mergeCell ref="P33:T33"/>
    <mergeCell ref="V33:X33"/>
    <mergeCell ref="Y33:AF33"/>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1:AF1"/>
    <mergeCell ref="A3:B3"/>
    <mergeCell ref="C3:G3"/>
    <mergeCell ref="H3:AF3"/>
    <mergeCell ref="A5:C5"/>
    <mergeCell ref="D5:T5"/>
    <mergeCell ref="U5:AA5"/>
    <mergeCell ref="AB5:AF5"/>
    <mergeCell ref="F10:M10"/>
    <mergeCell ref="N10:T10"/>
    <mergeCell ref="U10:W10"/>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F56"/>
  <sheetViews>
    <sheetView workbookViewId="0">
      <selection activeCell="AB21" sqref="AB21:AF21"/>
    </sheetView>
  </sheetViews>
  <sheetFormatPr defaultRowHeight="15" x14ac:dyDescent="0.25"/>
  <cols>
    <col min="1" max="28" width="2.7109375" style="296" customWidth="1"/>
    <col min="29" max="31" width="3" style="296" customWidth="1"/>
    <col min="32" max="32" width="2.85546875" style="296" customWidth="1"/>
    <col min="33" max="256" width="9.140625" style="296"/>
    <col min="257" max="284" width="2.7109375" style="296" customWidth="1"/>
    <col min="285" max="287" width="3" style="296" customWidth="1"/>
    <col min="288" max="288" width="2.85546875" style="296" customWidth="1"/>
    <col min="289" max="512" width="9.140625" style="296"/>
    <col min="513" max="540" width="2.7109375" style="296" customWidth="1"/>
    <col min="541" max="543" width="3" style="296" customWidth="1"/>
    <col min="544" max="544" width="2.85546875" style="296" customWidth="1"/>
    <col min="545" max="768" width="9.140625" style="296"/>
    <col min="769" max="796" width="2.7109375" style="296" customWidth="1"/>
    <col min="797" max="799" width="3" style="296" customWidth="1"/>
    <col min="800" max="800" width="2.85546875" style="296" customWidth="1"/>
    <col min="801" max="1024" width="9.140625" style="296"/>
    <col min="1025" max="1052" width="2.7109375" style="296" customWidth="1"/>
    <col min="1053" max="1055" width="3" style="296" customWidth="1"/>
    <col min="1056" max="1056" width="2.85546875" style="296" customWidth="1"/>
    <col min="1057" max="1280" width="9.140625" style="296"/>
    <col min="1281" max="1308" width="2.7109375" style="296" customWidth="1"/>
    <col min="1309" max="1311" width="3" style="296" customWidth="1"/>
    <col min="1312" max="1312" width="2.85546875" style="296" customWidth="1"/>
    <col min="1313" max="1536" width="9.140625" style="296"/>
    <col min="1537" max="1564" width="2.7109375" style="296" customWidth="1"/>
    <col min="1565" max="1567" width="3" style="296" customWidth="1"/>
    <col min="1568" max="1568" width="2.85546875" style="296" customWidth="1"/>
    <col min="1569" max="1792" width="9.140625" style="296"/>
    <col min="1793" max="1820" width="2.7109375" style="296" customWidth="1"/>
    <col min="1821" max="1823" width="3" style="296" customWidth="1"/>
    <col min="1824" max="1824" width="2.85546875" style="296" customWidth="1"/>
    <col min="1825" max="2048" width="9.140625" style="296"/>
    <col min="2049" max="2076" width="2.7109375" style="296" customWidth="1"/>
    <col min="2077" max="2079" width="3" style="296" customWidth="1"/>
    <col min="2080" max="2080" width="2.85546875" style="296" customWidth="1"/>
    <col min="2081" max="2304" width="9.140625" style="296"/>
    <col min="2305" max="2332" width="2.7109375" style="296" customWidth="1"/>
    <col min="2333" max="2335" width="3" style="296" customWidth="1"/>
    <col min="2336" max="2336" width="2.85546875" style="296" customWidth="1"/>
    <col min="2337" max="2560" width="9.140625" style="296"/>
    <col min="2561" max="2588" width="2.7109375" style="296" customWidth="1"/>
    <col min="2589" max="2591" width="3" style="296" customWidth="1"/>
    <col min="2592" max="2592" width="2.85546875" style="296" customWidth="1"/>
    <col min="2593" max="2816" width="9.140625" style="296"/>
    <col min="2817" max="2844" width="2.7109375" style="296" customWidth="1"/>
    <col min="2845" max="2847" width="3" style="296" customWidth="1"/>
    <col min="2848" max="2848" width="2.85546875" style="296" customWidth="1"/>
    <col min="2849" max="3072" width="9.140625" style="296"/>
    <col min="3073" max="3100" width="2.7109375" style="296" customWidth="1"/>
    <col min="3101" max="3103" width="3" style="296" customWidth="1"/>
    <col min="3104" max="3104" width="2.85546875" style="296" customWidth="1"/>
    <col min="3105" max="3328" width="9.140625" style="296"/>
    <col min="3329" max="3356" width="2.7109375" style="296" customWidth="1"/>
    <col min="3357" max="3359" width="3" style="296" customWidth="1"/>
    <col min="3360" max="3360" width="2.85546875" style="296" customWidth="1"/>
    <col min="3361" max="3584" width="9.140625" style="296"/>
    <col min="3585" max="3612" width="2.7109375" style="296" customWidth="1"/>
    <col min="3613" max="3615" width="3" style="296" customWidth="1"/>
    <col min="3616" max="3616" width="2.85546875" style="296" customWidth="1"/>
    <col min="3617" max="3840" width="9.140625" style="296"/>
    <col min="3841" max="3868" width="2.7109375" style="296" customWidth="1"/>
    <col min="3869" max="3871" width="3" style="296" customWidth="1"/>
    <col min="3872" max="3872" width="2.85546875" style="296" customWidth="1"/>
    <col min="3873" max="4096" width="9.140625" style="296"/>
    <col min="4097" max="4124" width="2.7109375" style="296" customWidth="1"/>
    <col min="4125" max="4127" width="3" style="296" customWidth="1"/>
    <col min="4128" max="4128" width="2.85546875" style="296" customWidth="1"/>
    <col min="4129" max="4352" width="9.140625" style="296"/>
    <col min="4353" max="4380" width="2.7109375" style="296" customWidth="1"/>
    <col min="4381" max="4383" width="3" style="296" customWidth="1"/>
    <col min="4384" max="4384" width="2.85546875" style="296" customWidth="1"/>
    <col min="4385" max="4608" width="9.140625" style="296"/>
    <col min="4609" max="4636" width="2.7109375" style="296" customWidth="1"/>
    <col min="4637" max="4639" width="3" style="296" customWidth="1"/>
    <col min="4640" max="4640" width="2.85546875" style="296" customWidth="1"/>
    <col min="4641" max="4864" width="9.140625" style="296"/>
    <col min="4865" max="4892" width="2.7109375" style="296" customWidth="1"/>
    <col min="4893" max="4895" width="3" style="296" customWidth="1"/>
    <col min="4896" max="4896" width="2.85546875" style="296" customWidth="1"/>
    <col min="4897" max="5120" width="9.140625" style="296"/>
    <col min="5121" max="5148" width="2.7109375" style="296" customWidth="1"/>
    <col min="5149" max="5151" width="3" style="296" customWidth="1"/>
    <col min="5152" max="5152" width="2.85546875" style="296" customWidth="1"/>
    <col min="5153" max="5376" width="9.140625" style="296"/>
    <col min="5377" max="5404" width="2.7109375" style="296" customWidth="1"/>
    <col min="5405" max="5407" width="3" style="296" customWidth="1"/>
    <col min="5408" max="5408" width="2.85546875" style="296" customWidth="1"/>
    <col min="5409" max="5632" width="9.140625" style="296"/>
    <col min="5633" max="5660" width="2.7109375" style="296" customWidth="1"/>
    <col min="5661" max="5663" width="3" style="296" customWidth="1"/>
    <col min="5664" max="5664" width="2.85546875" style="296" customWidth="1"/>
    <col min="5665" max="5888" width="9.140625" style="296"/>
    <col min="5889" max="5916" width="2.7109375" style="296" customWidth="1"/>
    <col min="5917" max="5919" width="3" style="296" customWidth="1"/>
    <col min="5920" max="5920" width="2.85546875" style="296" customWidth="1"/>
    <col min="5921" max="6144" width="9.140625" style="296"/>
    <col min="6145" max="6172" width="2.7109375" style="296" customWidth="1"/>
    <col min="6173" max="6175" width="3" style="296" customWidth="1"/>
    <col min="6176" max="6176" width="2.85546875" style="296" customWidth="1"/>
    <col min="6177" max="6400" width="9.140625" style="296"/>
    <col min="6401" max="6428" width="2.7109375" style="296" customWidth="1"/>
    <col min="6429" max="6431" width="3" style="296" customWidth="1"/>
    <col min="6432" max="6432" width="2.85546875" style="296" customWidth="1"/>
    <col min="6433" max="6656" width="9.140625" style="296"/>
    <col min="6657" max="6684" width="2.7109375" style="296" customWidth="1"/>
    <col min="6685" max="6687" width="3" style="296" customWidth="1"/>
    <col min="6688" max="6688" width="2.85546875" style="296" customWidth="1"/>
    <col min="6689" max="6912" width="9.140625" style="296"/>
    <col min="6913" max="6940" width="2.7109375" style="296" customWidth="1"/>
    <col min="6941" max="6943" width="3" style="296" customWidth="1"/>
    <col min="6944" max="6944" width="2.85546875" style="296" customWidth="1"/>
    <col min="6945" max="7168" width="9.140625" style="296"/>
    <col min="7169" max="7196" width="2.7109375" style="296" customWidth="1"/>
    <col min="7197" max="7199" width="3" style="296" customWidth="1"/>
    <col min="7200" max="7200" width="2.85546875" style="296" customWidth="1"/>
    <col min="7201" max="7424" width="9.140625" style="296"/>
    <col min="7425" max="7452" width="2.7109375" style="296" customWidth="1"/>
    <col min="7453" max="7455" width="3" style="296" customWidth="1"/>
    <col min="7456" max="7456" width="2.85546875" style="296" customWidth="1"/>
    <col min="7457" max="7680" width="9.140625" style="296"/>
    <col min="7681" max="7708" width="2.7109375" style="296" customWidth="1"/>
    <col min="7709" max="7711" width="3" style="296" customWidth="1"/>
    <col min="7712" max="7712" width="2.85546875" style="296" customWidth="1"/>
    <col min="7713" max="7936" width="9.140625" style="296"/>
    <col min="7937" max="7964" width="2.7109375" style="296" customWidth="1"/>
    <col min="7965" max="7967" width="3" style="296" customWidth="1"/>
    <col min="7968" max="7968" width="2.85546875" style="296" customWidth="1"/>
    <col min="7969" max="8192" width="9.140625" style="296"/>
    <col min="8193" max="8220" width="2.7109375" style="296" customWidth="1"/>
    <col min="8221" max="8223" width="3" style="296" customWidth="1"/>
    <col min="8224" max="8224" width="2.85546875" style="296" customWidth="1"/>
    <col min="8225" max="8448" width="9.140625" style="296"/>
    <col min="8449" max="8476" width="2.7109375" style="296" customWidth="1"/>
    <col min="8477" max="8479" width="3" style="296" customWidth="1"/>
    <col min="8480" max="8480" width="2.85546875" style="296" customWidth="1"/>
    <col min="8481" max="8704" width="9.140625" style="296"/>
    <col min="8705" max="8732" width="2.7109375" style="296" customWidth="1"/>
    <col min="8733" max="8735" width="3" style="296" customWidth="1"/>
    <col min="8736" max="8736" width="2.85546875" style="296" customWidth="1"/>
    <col min="8737" max="8960" width="9.140625" style="296"/>
    <col min="8961" max="8988" width="2.7109375" style="296" customWidth="1"/>
    <col min="8989" max="8991" width="3" style="296" customWidth="1"/>
    <col min="8992" max="8992" width="2.85546875" style="296" customWidth="1"/>
    <col min="8993" max="9216" width="9.140625" style="296"/>
    <col min="9217" max="9244" width="2.7109375" style="296" customWidth="1"/>
    <col min="9245" max="9247" width="3" style="296" customWidth="1"/>
    <col min="9248" max="9248" width="2.85546875" style="296" customWidth="1"/>
    <col min="9249" max="9472" width="9.140625" style="296"/>
    <col min="9473" max="9500" width="2.7109375" style="296" customWidth="1"/>
    <col min="9501" max="9503" width="3" style="296" customWidth="1"/>
    <col min="9504" max="9504" width="2.85546875" style="296" customWidth="1"/>
    <col min="9505" max="9728" width="9.140625" style="296"/>
    <col min="9729" max="9756" width="2.7109375" style="296" customWidth="1"/>
    <col min="9757" max="9759" width="3" style="296" customWidth="1"/>
    <col min="9760" max="9760" width="2.85546875" style="296" customWidth="1"/>
    <col min="9761" max="9984" width="9.140625" style="296"/>
    <col min="9985" max="10012" width="2.7109375" style="296" customWidth="1"/>
    <col min="10013" max="10015" width="3" style="296" customWidth="1"/>
    <col min="10016" max="10016" width="2.85546875" style="296" customWidth="1"/>
    <col min="10017" max="10240" width="9.140625" style="296"/>
    <col min="10241" max="10268" width="2.7109375" style="296" customWidth="1"/>
    <col min="10269" max="10271" width="3" style="296" customWidth="1"/>
    <col min="10272" max="10272" width="2.85546875" style="296" customWidth="1"/>
    <col min="10273" max="10496" width="9.140625" style="296"/>
    <col min="10497" max="10524" width="2.7109375" style="296" customWidth="1"/>
    <col min="10525" max="10527" width="3" style="296" customWidth="1"/>
    <col min="10528" max="10528" width="2.85546875" style="296" customWidth="1"/>
    <col min="10529" max="10752" width="9.140625" style="296"/>
    <col min="10753" max="10780" width="2.7109375" style="296" customWidth="1"/>
    <col min="10781" max="10783" width="3" style="296" customWidth="1"/>
    <col min="10784" max="10784" width="2.85546875" style="296" customWidth="1"/>
    <col min="10785" max="11008" width="9.140625" style="296"/>
    <col min="11009" max="11036" width="2.7109375" style="296" customWidth="1"/>
    <col min="11037" max="11039" width="3" style="296" customWidth="1"/>
    <col min="11040" max="11040" width="2.85546875" style="296" customWidth="1"/>
    <col min="11041" max="11264" width="9.140625" style="296"/>
    <col min="11265" max="11292" width="2.7109375" style="296" customWidth="1"/>
    <col min="11293" max="11295" width="3" style="296" customWidth="1"/>
    <col min="11296" max="11296" width="2.85546875" style="296" customWidth="1"/>
    <col min="11297" max="11520" width="9.140625" style="296"/>
    <col min="11521" max="11548" width="2.7109375" style="296" customWidth="1"/>
    <col min="11549" max="11551" width="3" style="296" customWidth="1"/>
    <col min="11552" max="11552" width="2.85546875" style="296" customWidth="1"/>
    <col min="11553" max="11776" width="9.140625" style="296"/>
    <col min="11777" max="11804" width="2.7109375" style="296" customWidth="1"/>
    <col min="11805" max="11807" width="3" style="296" customWidth="1"/>
    <col min="11808" max="11808" width="2.85546875" style="296" customWidth="1"/>
    <col min="11809" max="12032" width="9.140625" style="296"/>
    <col min="12033" max="12060" width="2.7109375" style="296" customWidth="1"/>
    <col min="12061" max="12063" width="3" style="296" customWidth="1"/>
    <col min="12064" max="12064" width="2.85546875" style="296" customWidth="1"/>
    <col min="12065" max="12288" width="9.140625" style="296"/>
    <col min="12289" max="12316" width="2.7109375" style="296" customWidth="1"/>
    <col min="12317" max="12319" width="3" style="296" customWidth="1"/>
    <col min="12320" max="12320" width="2.85546875" style="296" customWidth="1"/>
    <col min="12321" max="12544" width="9.140625" style="296"/>
    <col min="12545" max="12572" width="2.7109375" style="296" customWidth="1"/>
    <col min="12573" max="12575" width="3" style="296" customWidth="1"/>
    <col min="12576" max="12576" width="2.85546875" style="296" customWidth="1"/>
    <col min="12577" max="12800" width="9.140625" style="296"/>
    <col min="12801" max="12828" width="2.7109375" style="296" customWidth="1"/>
    <col min="12829" max="12831" width="3" style="296" customWidth="1"/>
    <col min="12832" max="12832" width="2.85546875" style="296" customWidth="1"/>
    <col min="12833" max="13056" width="9.140625" style="296"/>
    <col min="13057" max="13084" width="2.7109375" style="296" customWidth="1"/>
    <col min="13085" max="13087" width="3" style="296" customWidth="1"/>
    <col min="13088" max="13088" width="2.85546875" style="296" customWidth="1"/>
    <col min="13089" max="13312" width="9.140625" style="296"/>
    <col min="13313" max="13340" width="2.7109375" style="296" customWidth="1"/>
    <col min="13341" max="13343" width="3" style="296" customWidth="1"/>
    <col min="13344" max="13344" width="2.85546875" style="296" customWidth="1"/>
    <col min="13345" max="13568" width="9.140625" style="296"/>
    <col min="13569" max="13596" width="2.7109375" style="296" customWidth="1"/>
    <col min="13597" max="13599" width="3" style="296" customWidth="1"/>
    <col min="13600" max="13600" width="2.85546875" style="296" customWidth="1"/>
    <col min="13601" max="13824" width="9.140625" style="296"/>
    <col min="13825" max="13852" width="2.7109375" style="296" customWidth="1"/>
    <col min="13853" max="13855" width="3" style="296" customWidth="1"/>
    <col min="13856" max="13856" width="2.85546875" style="296" customWidth="1"/>
    <col min="13857" max="14080" width="9.140625" style="296"/>
    <col min="14081" max="14108" width="2.7109375" style="296" customWidth="1"/>
    <col min="14109" max="14111" width="3" style="296" customWidth="1"/>
    <col min="14112" max="14112" width="2.85546875" style="296" customWidth="1"/>
    <col min="14113" max="14336" width="9.140625" style="296"/>
    <col min="14337" max="14364" width="2.7109375" style="296" customWidth="1"/>
    <col min="14365" max="14367" width="3" style="296" customWidth="1"/>
    <col min="14368" max="14368" width="2.85546875" style="296" customWidth="1"/>
    <col min="14369" max="14592" width="9.140625" style="296"/>
    <col min="14593" max="14620" width="2.7109375" style="296" customWidth="1"/>
    <col min="14621" max="14623" width="3" style="296" customWidth="1"/>
    <col min="14624" max="14624" width="2.85546875" style="296" customWidth="1"/>
    <col min="14625" max="14848" width="9.140625" style="296"/>
    <col min="14849" max="14876" width="2.7109375" style="296" customWidth="1"/>
    <col min="14877" max="14879" width="3" style="296" customWidth="1"/>
    <col min="14880" max="14880" width="2.85546875" style="296" customWidth="1"/>
    <col min="14881" max="15104" width="9.140625" style="296"/>
    <col min="15105" max="15132" width="2.7109375" style="296" customWidth="1"/>
    <col min="15133" max="15135" width="3" style="296" customWidth="1"/>
    <col min="15136" max="15136" width="2.85546875" style="296" customWidth="1"/>
    <col min="15137" max="15360" width="9.140625" style="296"/>
    <col min="15361" max="15388" width="2.7109375" style="296" customWidth="1"/>
    <col min="15389" max="15391" width="3" style="296" customWidth="1"/>
    <col min="15392" max="15392" width="2.85546875" style="296" customWidth="1"/>
    <col min="15393" max="15616" width="9.140625" style="296"/>
    <col min="15617" max="15644" width="2.7109375" style="296" customWidth="1"/>
    <col min="15645" max="15647" width="3" style="296" customWidth="1"/>
    <col min="15648" max="15648" width="2.85546875" style="296" customWidth="1"/>
    <col min="15649" max="15872" width="9.140625" style="296"/>
    <col min="15873" max="15900" width="2.7109375" style="296" customWidth="1"/>
    <col min="15901" max="15903" width="3" style="296" customWidth="1"/>
    <col min="15904" max="15904" width="2.85546875" style="296" customWidth="1"/>
    <col min="15905" max="16128" width="9.140625" style="296"/>
    <col min="16129" max="16156" width="2.7109375" style="296" customWidth="1"/>
    <col min="16157" max="16159" width="3" style="296" customWidth="1"/>
    <col min="16160" max="16160" width="2.85546875" style="296" customWidth="1"/>
    <col min="16161" max="16384" width="9.140625" style="296"/>
  </cols>
  <sheetData>
    <row r="1" spans="1:32" x14ac:dyDescent="0.25">
      <c r="A1" s="451" t="s">
        <v>45</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row>
    <row r="2" spans="1:32" x14ac:dyDescent="0.25">
      <c r="A2" s="297"/>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row>
    <row r="3" spans="1:32" ht="126.75" customHeight="1" x14ac:dyDescent="0.25">
      <c r="A3" s="452" t="s">
        <v>46</v>
      </c>
      <c r="B3" s="452"/>
      <c r="C3" s="478" t="s">
        <v>103</v>
      </c>
      <c r="D3" s="478"/>
      <c r="E3" s="478"/>
      <c r="F3" s="478"/>
      <c r="G3" s="478"/>
      <c r="H3" s="454" t="s">
        <v>96</v>
      </c>
      <c r="I3" s="454"/>
      <c r="J3" s="454"/>
      <c r="K3" s="454"/>
      <c r="L3" s="454"/>
      <c r="M3" s="454"/>
      <c r="N3" s="454"/>
      <c r="O3" s="454"/>
      <c r="P3" s="454"/>
      <c r="Q3" s="454"/>
      <c r="R3" s="454"/>
      <c r="S3" s="454"/>
      <c r="T3" s="454"/>
      <c r="U3" s="454"/>
      <c r="V3" s="454"/>
      <c r="W3" s="454"/>
      <c r="X3" s="454"/>
      <c r="Y3" s="454"/>
      <c r="Z3" s="454"/>
      <c r="AA3" s="454"/>
      <c r="AB3" s="454"/>
      <c r="AC3" s="454"/>
      <c r="AD3" s="454"/>
      <c r="AE3" s="454"/>
      <c r="AF3" s="454"/>
    </row>
    <row r="4" spans="1:32" x14ac:dyDescent="0.25">
      <c r="A4" s="297"/>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row>
    <row r="5" spans="1:32" x14ac:dyDescent="0.25">
      <c r="A5" s="452" t="s">
        <v>47</v>
      </c>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5"/>
      <c r="AC5" s="452"/>
      <c r="AD5" s="452"/>
      <c r="AE5" s="452"/>
      <c r="AF5" s="452"/>
    </row>
    <row r="6" spans="1:32" x14ac:dyDescent="0.25">
      <c r="A6" s="297"/>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row>
    <row r="7" spans="1:32" ht="24" customHeight="1" x14ac:dyDescent="0.25">
      <c r="A7" s="457" t="s">
        <v>48</v>
      </c>
      <c r="B7" s="458"/>
      <c r="C7" s="458"/>
      <c r="D7" s="458"/>
      <c r="E7" s="458"/>
      <c r="F7" s="454" t="s">
        <v>49</v>
      </c>
      <c r="G7" s="454"/>
      <c r="H7" s="454"/>
      <c r="I7" s="454"/>
      <c r="J7" s="454"/>
      <c r="K7" s="454"/>
      <c r="L7" s="454"/>
      <c r="M7" s="454"/>
      <c r="N7" s="456">
        <v>404.8</v>
      </c>
      <c r="O7" s="456"/>
      <c r="P7" s="456"/>
      <c r="Q7" s="456"/>
      <c r="R7" s="456"/>
      <c r="S7" s="456"/>
      <c r="T7" s="456"/>
      <c r="U7" s="452" t="s">
        <v>50</v>
      </c>
      <c r="V7" s="452"/>
      <c r="W7" s="452"/>
      <c r="X7" s="297"/>
      <c r="Y7" s="297"/>
      <c r="Z7" s="297"/>
      <c r="AA7" s="297"/>
      <c r="AB7" s="297"/>
      <c r="AC7" s="297"/>
      <c r="AD7" s="297"/>
      <c r="AE7" s="297"/>
      <c r="AF7" s="297"/>
    </row>
    <row r="8" spans="1:32" ht="24" customHeight="1" x14ac:dyDescent="0.25">
      <c r="A8" s="457"/>
      <c r="B8" s="458"/>
      <c r="C8" s="458"/>
      <c r="D8" s="458"/>
      <c r="E8" s="458"/>
      <c r="F8" s="454" t="s">
        <v>51</v>
      </c>
      <c r="G8" s="454"/>
      <c r="H8" s="454"/>
      <c r="I8" s="454"/>
      <c r="J8" s="454"/>
      <c r="K8" s="454"/>
      <c r="L8" s="454"/>
      <c r="M8" s="454"/>
      <c r="N8" s="456">
        <f>N7/(5*240)</f>
        <v>0.33733333333333332</v>
      </c>
      <c r="O8" s="456"/>
      <c r="P8" s="456"/>
      <c r="Q8" s="456"/>
      <c r="R8" s="456"/>
      <c r="S8" s="456"/>
      <c r="T8" s="456"/>
      <c r="U8" s="452" t="s">
        <v>50</v>
      </c>
      <c r="V8" s="452"/>
      <c r="W8" s="452"/>
      <c r="X8" s="297"/>
      <c r="Y8" s="297"/>
      <c r="Z8" s="297"/>
      <c r="AA8" s="297"/>
      <c r="AB8" s="297"/>
      <c r="AC8" s="297"/>
      <c r="AD8" s="297"/>
      <c r="AE8" s="297"/>
      <c r="AF8" s="297"/>
    </row>
    <row r="9" spans="1:32" ht="24" customHeight="1" x14ac:dyDescent="0.25">
      <c r="A9" s="457"/>
      <c r="B9" s="458"/>
      <c r="C9" s="458"/>
      <c r="D9" s="458"/>
      <c r="E9" s="458"/>
      <c r="F9" s="454" t="s">
        <v>52</v>
      </c>
      <c r="G9" s="454"/>
      <c r="H9" s="454"/>
      <c r="I9" s="454"/>
      <c r="J9" s="454"/>
      <c r="K9" s="454"/>
      <c r="L9" s="454"/>
      <c r="M9" s="454"/>
      <c r="N9" s="456">
        <f>8.5*3</f>
        <v>25.5</v>
      </c>
      <c r="O9" s="456"/>
      <c r="P9" s="456"/>
      <c r="Q9" s="456"/>
      <c r="R9" s="456"/>
      <c r="S9" s="456"/>
      <c r="T9" s="456"/>
      <c r="U9" s="452" t="s">
        <v>50</v>
      </c>
      <c r="V9" s="452"/>
      <c r="W9" s="452"/>
      <c r="X9" s="297"/>
      <c r="Y9" s="297"/>
      <c r="Z9" s="297"/>
      <c r="AA9" s="297"/>
      <c r="AB9" s="297"/>
      <c r="AC9" s="297"/>
      <c r="AD9" s="297"/>
      <c r="AE9" s="297"/>
      <c r="AF9" s="297"/>
    </row>
    <row r="10" spans="1:32" x14ac:dyDescent="0.25">
      <c r="A10" s="457"/>
      <c r="B10" s="458"/>
      <c r="C10" s="458"/>
      <c r="D10" s="458"/>
      <c r="E10" s="458"/>
      <c r="F10" s="452" t="s">
        <v>35</v>
      </c>
      <c r="G10" s="452"/>
      <c r="H10" s="452"/>
      <c r="I10" s="452"/>
      <c r="J10" s="452"/>
      <c r="K10" s="452"/>
      <c r="L10" s="452"/>
      <c r="M10" s="452"/>
      <c r="N10" s="456">
        <f>SUM(N8:T9)</f>
        <v>25.837333333333333</v>
      </c>
      <c r="O10" s="456"/>
      <c r="P10" s="456"/>
      <c r="Q10" s="456"/>
      <c r="R10" s="456"/>
      <c r="S10" s="456"/>
      <c r="T10" s="456"/>
      <c r="U10" s="452" t="s">
        <v>50</v>
      </c>
      <c r="V10" s="452"/>
      <c r="W10" s="452"/>
      <c r="X10" s="297"/>
      <c r="Y10" s="297"/>
      <c r="Z10" s="297"/>
      <c r="AA10" s="297"/>
      <c r="AB10" s="297"/>
      <c r="AC10" s="297"/>
      <c r="AD10" s="297"/>
      <c r="AE10" s="297"/>
      <c r="AF10" s="297"/>
    </row>
    <row r="11" spans="1:32" x14ac:dyDescent="0.25">
      <c r="A11" s="458"/>
      <c r="B11" s="458"/>
      <c r="C11" s="458"/>
      <c r="D11" s="458"/>
      <c r="E11" s="458"/>
      <c r="F11" s="452" t="s">
        <v>53</v>
      </c>
      <c r="G11" s="452"/>
      <c r="H11" s="452"/>
      <c r="I11" s="452"/>
      <c r="J11" s="452"/>
      <c r="K11" s="452"/>
      <c r="L11" s="452"/>
      <c r="M11" s="452"/>
      <c r="N11" s="456"/>
      <c r="O11" s="456"/>
      <c r="P11" s="456"/>
      <c r="Q11" s="456"/>
      <c r="R11" s="456"/>
      <c r="S11" s="456"/>
      <c r="T11" s="456"/>
      <c r="U11" s="452" t="s">
        <v>50</v>
      </c>
      <c r="V11" s="452"/>
      <c r="W11" s="452"/>
      <c r="X11" s="297"/>
      <c r="Y11" s="297"/>
      <c r="Z11" s="297"/>
      <c r="AA11" s="297"/>
      <c r="AB11" s="297"/>
      <c r="AC11" s="297"/>
      <c r="AD11" s="297"/>
      <c r="AE11" s="297"/>
      <c r="AF11" s="297"/>
    </row>
    <row r="12" spans="1:32" x14ac:dyDescent="0.25">
      <c r="A12" s="458"/>
      <c r="B12" s="458"/>
      <c r="C12" s="458"/>
      <c r="D12" s="458"/>
      <c r="E12" s="458"/>
      <c r="F12" s="452" t="s">
        <v>54</v>
      </c>
      <c r="G12" s="452"/>
      <c r="H12" s="452"/>
      <c r="I12" s="452"/>
      <c r="J12" s="452"/>
      <c r="K12" s="452"/>
      <c r="L12" s="452"/>
      <c r="M12" s="452"/>
      <c r="N12" s="456"/>
      <c r="O12" s="456"/>
      <c r="P12" s="456"/>
      <c r="Q12" s="456"/>
      <c r="R12" s="456"/>
      <c r="S12" s="456"/>
      <c r="T12" s="456"/>
      <c r="U12" s="452" t="s">
        <v>50</v>
      </c>
      <c r="V12" s="452"/>
      <c r="W12" s="452"/>
      <c r="X12" s="297"/>
      <c r="Y12" s="297"/>
      <c r="Z12" s="297"/>
      <c r="AA12" s="297"/>
      <c r="AB12" s="297"/>
      <c r="AC12" s="297"/>
      <c r="AD12" s="297"/>
      <c r="AE12" s="297"/>
      <c r="AF12" s="297"/>
    </row>
    <row r="13" spans="1:32" x14ac:dyDescent="0.25">
      <c r="A13" s="297"/>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row>
    <row r="14" spans="1:32" x14ac:dyDescent="0.25">
      <c r="A14" s="465" t="s">
        <v>55</v>
      </c>
      <c r="B14" s="465"/>
      <c r="C14" s="465"/>
      <c r="D14" s="452" t="s">
        <v>56</v>
      </c>
      <c r="E14" s="452"/>
      <c r="F14" s="452"/>
      <c r="G14" s="452"/>
      <c r="H14" s="452"/>
      <c r="I14" s="452"/>
      <c r="J14" s="452"/>
      <c r="K14" s="452"/>
      <c r="L14" s="97"/>
      <c r="M14" s="452" t="s">
        <v>57</v>
      </c>
      <c r="N14" s="452"/>
      <c r="O14" s="452"/>
      <c r="P14" s="452"/>
      <c r="Q14" s="452"/>
      <c r="R14" s="452"/>
      <c r="S14" s="452"/>
      <c r="T14" s="452"/>
      <c r="U14" s="452"/>
      <c r="V14" s="452"/>
      <c r="W14" s="452"/>
      <c r="X14" s="452"/>
      <c r="Y14" s="452"/>
      <c r="Z14" s="452" t="s">
        <v>58</v>
      </c>
      <c r="AA14" s="452"/>
      <c r="AB14" s="452"/>
      <c r="AC14" s="452"/>
      <c r="AD14" s="452"/>
      <c r="AE14" s="452"/>
      <c r="AF14" s="452"/>
    </row>
    <row r="15" spans="1:32" x14ac:dyDescent="0.25">
      <c r="A15" s="465"/>
      <c r="B15" s="465"/>
      <c r="C15" s="465"/>
      <c r="D15" s="452" t="s">
        <v>59</v>
      </c>
      <c r="E15" s="452"/>
      <c r="F15" s="452"/>
      <c r="G15" s="452"/>
      <c r="H15" s="460"/>
      <c r="I15" s="460"/>
      <c r="J15" s="452" t="s">
        <v>60</v>
      </c>
      <c r="K15" s="452"/>
      <c r="L15" s="452"/>
      <c r="M15" s="452"/>
      <c r="N15" s="452"/>
      <c r="O15" s="462">
        <f>(N10+N11+N12)*H15</f>
        <v>0</v>
      </c>
      <c r="P15" s="462"/>
      <c r="Q15" s="462"/>
      <c r="R15" s="462"/>
      <c r="S15" s="462"/>
      <c r="T15" s="462"/>
      <c r="U15" s="462"/>
      <c r="V15" s="462"/>
      <c r="W15" s="297"/>
      <c r="X15" s="297"/>
      <c r="Y15" s="297"/>
      <c r="Z15" s="297"/>
      <c r="AA15" s="297"/>
      <c r="AB15" s="297"/>
      <c r="AC15" s="297"/>
      <c r="AD15" s="297"/>
      <c r="AE15" s="297"/>
      <c r="AF15" s="297"/>
    </row>
    <row r="16" spans="1:32" x14ac:dyDescent="0.25">
      <c r="A16" s="465"/>
      <c r="B16" s="465"/>
      <c r="C16" s="465"/>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row>
    <row r="17" spans="1:32" x14ac:dyDescent="0.25">
      <c r="A17" s="465"/>
      <c r="B17" s="465"/>
      <c r="C17" s="465"/>
      <c r="D17" s="452" t="s">
        <v>61</v>
      </c>
      <c r="E17" s="452"/>
      <c r="F17" s="452"/>
      <c r="G17" s="452"/>
      <c r="H17" s="452"/>
      <c r="I17" s="452"/>
      <c r="J17" s="452"/>
      <c r="K17" s="452"/>
      <c r="L17" s="298"/>
      <c r="M17" s="466"/>
      <c r="N17" s="466"/>
      <c r="O17" s="466"/>
      <c r="P17" s="466"/>
      <c r="Q17" s="466"/>
      <c r="R17" s="466"/>
      <c r="S17" s="466"/>
      <c r="T17" s="466"/>
      <c r="U17" s="466"/>
      <c r="V17" s="466"/>
      <c r="W17" s="297"/>
      <c r="X17" s="297"/>
      <c r="Y17" s="297"/>
      <c r="Z17" s="297"/>
      <c r="AA17" s="297"/>
      <c r="AB17" s="297"/>
      <c r="AC17" s="297"/>
      <c r="AD17" s="297"/>
      <c r="AE17" s="297"/>
      <c r="AF17" s="297"/>
    </row>
    <row r="18" spans="1:32" x14ac:dyDescent="0.25">
      <c r="A18" s="465"/>
      <c r="B18" s="465"/>
      <c r="C18" s="465"/>
      <c r="D18" s="452" t="s">
        <v>59</v>
      </c>
      <c r="E18" s="452"/>
      <c r="F18" s="452"/>
      <c r="G18" s="452"/>
      <c r="H18" s="460">
        <v>0</v>
      </c>
      <c r="I18" s="461"/>
      <c r="J18" s="452" t="s">
        <v>60</v>
      </c>
      <c r="K18" s="452"/>
      <c r="L18" s="452"/>
      <c r="M18" s="452"/>
      <c r="N18" s="452"/>
      <c r="O18" s="462">
        <f>(N10+N11+N12)*H18</f>
        <v>0</v>
      </c>
      <c r="P18" s="462"/>
      <c r="Q18" s="462"/>
      <c r="R18" s="462"/>
      <c r="S18" s="462"/>
      <c r="T18" s="462"/>
      <c r="U18" s="462"/>
      <c r="V18" s="462"/>
      <c r="W18" s="297"/>
      <c r="X18" s="297"/>
      <c r="Y18" s="297"/>
      <c r="Z18" s="297"/>
      <c r="AA18" s="297"/>
      <c r="AB18" s="297"/>
      <c r="AC18" s="297"/>
      <c r="AD18" s="297"/>
      <c r="AE18" s="297"/>
      <c r="AF18" s="297"/>
    </row>
    <row r="19" spans="1:32" x14ac:dyDescent="0.25">
      <c r="A19" s="452" t="s">
        <v>62</v>
      </c>
      <c r="B19" s="452"/>
      <c r="C19" s="452"/>
      <c r="D19" s="452"/>
      <c r="E19" s="452"/>
      <c r="F19" s="452"/>
      <c r="G19" s="452"/>
      <c r="H19" s="452"/>
      <c r="I19" s="452"/>
      <c r="J19" s="463" t="s">
        <v>50</v>
      </c>
      <c r="K19" s="463"/>
      <c r="L19" s="464">
        <f>N10+N11+N12-O15-O18</f>
        <v>25.837333333333333</v>
      </c>
      <c r="M19" s="464"/>
      <c r="N19" s="464"/>
      <c r="O19" s="464"/>
      <c r="P19" s="464"/>
      <c r="Q19" s="464"/>
      <c r="R19" s="464"/>
      <c r="S19" s="464"/>
      <c r="T19" s="464"/>
      <c r="U19" s="464"/>
      <c r="V19" s="464"/>
      <c r="W19" s="299"/>
      <c r="X19" s="297"/>
      <c r="Y19" s="297"/>
      <c r="Z19" s="297"/>
      <c r="AA19" s="297"/>
      <c r="AB19" s="297"/>
      <c r="AC19" s="297"/>
      <c r="AD19" s="297"/>
      <c r="AE19" s="297"/>
      <c r="AF19" s="297"/>
    </row>
    <row r="20" spans="1:32" x14ac:dyDescent="0.25">
      <c r="A20" s="297"/>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row>
    <row r="21" spans="1:32" x14ac:dyDescent="0.25">
      <c r="A21" s="452" t="s">
        <v>47</v>
      </c>
      <c r="B21" s="452"/>
      <c r="C21" s="452"/>
      <c r="D21" s="452"/>
      <c r="E21" s="452"/>
      <c r="F21" s="452"/>
      <c r="G21" s="452"/>
      <c r="H21" s="452"/>
      <c r="I21" s="452"/>
      <c r="J21" s="452"/>
      <c r="K21" s="452"/>
      <c r="L21" s="452"/>
      <c r="M21" s="452"/>
      <c r="N21" s="452"/>
      <c r="O21" s="452"/>
      <c r="P21" s="452"/>
      <c r="Q21" s="452"/>
      <c r="R21" s="452"/>
      <c r="S21" s="452"/>
      <c r="T21" s="452"/>
      <c r="U21" s="452"/>
      <c r="V21" s="452"/>
      <c r="W21" s="452"/>
      <c r="X21" s="452"/>
      <c r="Y21" s="452"/>
      <c r="Z21" s="452"/>
      <c r="AA21" s="452"/>
      <c r="AB21" s="455"/>
      <c r="AC21" s="452"/>
      <c r="AD21" s="452"/>
      <c r="AE21" s="452"/>
      <c r="AF21" s="452"/>
    </row>
    <row r="22" spans="1:32" x14ac:dyDescent="0.25">
      <c r="A22" s="297"/>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row>
    <row r="23" spans="1:32" ht="12.75" customHeight="1" x14ac:dyDescent="0.25">
      <c r="A23" s="457" t="s">
        <v>63</v>
      </c>
      <c r="B23" s="457"/>
      <c r="C23" s="457"/>
      <c r="D23" s="457"/>
      <c r="E23" s="457"/>
      <c r="F23" s="457"/>
      <c r="G23" s="457"/>
      <c r="H23" s="457"/>
      <c r="I23" s="457"/>
      <c r="J23" s="457"/>
      <c r="K23" s="457"/>
      <c r="L23" s="457"/>
      <c r="M23" s="457"/>
      <c r="N23" s="459"/>
      <c r="O23" s="459"/>
      <c r="P23" s="459"/>
      <c r="Q23" s="459"/>
      <c r="R23" s="459"/>
      <c r="S23" s="459"/>
      <c r="T23" s="459"/>
      <c r="U23" s="452" t="s">
        <v>50</v>
      </c>
      <c r="V23" s="452"/>
      <c r="W23" s="452"/>
      <c r="X23" s="297"/>
      <c r="Y23" s="297"/>
      <c r="Z23" s="297"/>
      <c r="AA23" s="297"/>
      <c r="AB23" s="297"/>
      <c r="AC23" s="297"/>
      <c r="AD23" s="297"/>
      <c r="AE23" s="297"/>
      <c r="AF23" s="297"/>
    </row>
    <row r="24" spans="1:32" x14ac:dyDescent="0.25">
      <c r="A24" s="297"/>
      <c r="B24" s="297"/>
      <c r="C24" s="297"/>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row>
    <row r="25" spans="1:32" x14ac:dyDescent="0.25">
      <c r="A25" s="465" t="s">
        <v>55</v>
      </c>
      <c r="B25" s="465"/>
      <c r="C25" s="465"/>
      <c r="D25" s="452" t="s">
        <v>56</v>
      </c>
      <c r="E25" s="452"/>
      <c r="F25" s="452"/>
      <c r="G25" s="452"/>
      <c r="H25" s="452"/>
      <c r="I25" s="452"/>
      <c r="J25" s="452"/>
      <c r="K25" s="452"/>
      <c r="L25" s="97"/>
      <c r="M25" s="452" t="s">
        <v>57</v>
      </c>
      <c r="N25" s="452"/>
      <c r="O25" s="466"/>
      <c r="P25" s="466"/>
      <c r="Q25" s="466"/>
      <c r="R25" s="466"/>
      <c r="S25" s="466"/>
      <c r="T25" s="466"/>
      <c r="U25" s="466"/>
      <c r="V25" s="466"/>
      <c r="W25" s="466"/>
      <c r="X25" s="466"/>
      <c r="Y25" s="466"/>
      <c r="Z25" s="452" t="s">
        <v>58</v>
      </c>
      <c r="AA25" s="452"/>
      <c r="AB25" s="452"/>
      <c r="AC25" s="452"/>
      <c r="AD25" s="452"/>
      <c r="AE25" s="452"/>
      <c r="AF25" s="452"/>
    </row>
    <row r="26" spans="1:32" x14ac:dyDescent="0.25">
      <c r="A26" s="465"/>
      <c r="B26" s="465"/>
      <c r="C26" s="465"/>
      <c r="D26" s="452" t="s">
        <v>59</v>
      </c>
      <c r="E26" s="452"/>
      <c r="F26" s="452"/>
      <c r="G26" s="452"/>
      <c r="H26" s="460"/>
      <c r="I26" s="460"/>
      <c r="J26" s="452" t="s">
        <v>60</v>
      </c>
      <c r="K26" s="452"/>
      <c r="L26" s="452"/>
      <c r="M26" s="452"/>
      <c r="N26" s="452"/>
      <c r="O26" s="462">
        <f>N23*H26</f>
        <v>0</v>
      </c>
      <c r="P26" s="462"/>
      <c r="Q26" s="462"/>
      <c r="R26" s="462"/>
      <c r="S26" s="462"/>
      <c r="T26" s="462"/>
      <c r="U26" s="462"/>
      <c r="V26" s="462"/>
      <c r="W26" s="297"/>
      <c r="X26" s="297"/>
      <c r="Y26" s="297"/>
      <c r="Z26" s="297"/>
      <c r="AA26" s="297"/>
      <c r="AB26" s="297"/>
      <c r="AC26" s="297"/>
      <c r="AD26" s="297"/>
      <c r="AE26" s="297"/>
      <c r="AF26" s="297"/>
    </row>
    <row r="27" spans="1:32" x14ac:dyDescent="0.25">
      <c r="A27" s="465"/>
      <c r="B27" s="465"/>
      <c r="C27" s="465"/>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row>
    <row r="28" spans="1:32" x14ac:dyDescent="0.25">
      <c r="A28" s="465"/>
      <c r="B28" s="465"/>
      <c r="C28" s="465"/>
      <c r="D28" s="452" t="s">
        <v>61</v>
      </c>
      <c r="E28" s="452"/>
      <c r="F28" s="452"/>
      <c r="G28" s="452"/>
      <c r="H28" s="452"/>
      <c r="I28" s="452"/>
      <c r="J28" s="452"/>
      <c r="K28" s="452"/>
      <c r="L28" s="97"/>
      <c r="M28" s="452"/>
      <c r="N28" s="452"/>
      <c r="O28" s="452"/>
      <c r="P28" s="452"/>
      <c r="Q28" s="452"/>
      <c r="R28" s="452"/>
      <c r="S28" s="452"/>
      <c r="T28" s="452"/>
      <c r="U28" s="452"/>
      <c r="V28" s="452"/>
      <c r="W28" s="297"/>
      <c r="X28" s="297"/>
      <c r="Y28" s="297"/>
      <c r="Z28" s="297"/>
      <c r="AA28" s="297"/>
      <c r="AB28" s="297"/>
      <c r="AC28" s="297"/>
      <c r="AD28" s="297"/>
      <c r="AE28" s="297"/>
      <c r="AF28" s="297"/>
    </row>
    <row r="29" spans="1:32" x14ac:dyDescent="0.25">
      <c r="A29" s="465"/>
      <c r="B29" s="465"/>
      <c r="C29" s="465"/>
      <c r="D29" s="452" t="s">
        <v>59</v>
      </c>
      <c r="E29" s="452"/>
      <c r="F29" s="452"/>
      <c r="G29" s="452"/>
      <c r="H29" s="468"/>
      <c r="I29" s="468"/>
      <c r="J29" s="452" t="s">
        <v>60</v>
      </c>
      <c r="K29" s="452"/>
      <c r="L29" s="452"/>
      <c r="M29" s="452"/>
      <c r="N29" s="452"/>
      <c r="O29" s="462">
        <f>(N23*H29)</f>
        <v>0</v>
      </c>
      <c r="P29" s="462"/>
      <c r="Q29" s="462"/>
      <c r="R29" s="462"/>
      <c r="S29" s="462"/>
      <c r="T29" s="462"/>
      <c r="U29" s="462"/>
      <c r="V29" s="462"/>
      <c r="W29" s="297"/>
      <c r="X29" s="297"/>
      <c r="Y29" s="297"/>
      <c r="Z29" s="297"/>
      <c r="AA29" s="297"/>
      <c r="AB29" s="297"/>
      <c r="AC29" s="297"/>
      <c r="AD29" s="297"/>
      <c r="AE29" s="297"/>
      <c r="AF29" s="297"/>
    </row>
    <row r="30" spans="1:32" x14ac:dyDescent="0.25">
      <c r="A30" s="452" t="s">
        <v>62</v>
      </c>
      <c r="B30" s="452"/>
      <c r="C30" s="452"/>
      <c r="D30" s="452"/>
      <c r="E30" s="452"/>
      <c r="F30" s="452"/>
      <c r="G30" s="452"/>
      <c r="H30" s="452"/>
      <c r="I30" s="452"/>
      <c r="J30" s="452" t="s">
        <v>50</v>
      </c>
      <c r="K30" s="452"/>
      <c r="L30" s="464">
        <f>(N23-O29-O26)</f>
        <v>0</v>
      </c>
      <c r="M30" s="464"/>
      <c r="N30" s="464"/>
      <c r="O30" s="464"/>
      <c r="P30" s="464"/>
      <c r="Q30" s="464"/>
      <c r="R30" s="464"/>
      <c r="S30" s="464"/>
      <c r="T30" s="464"/>
      <c r="U30" s="464"/>
      <c r="V30" s="464"/>
      <c r="W30" s="97"/>
      <c r="X30" s="297"/>
      <c r="Y30" s="297"/>
      <c r="Z30" s="297"/>
      <c r="AA30" s="297"/>
      <c r="AB30" s="297"/>
      <c r="AC30" s="297"/>
      <c r="AD30" s="297"/>
      <c r="AE30" s="297"/>
      <c r="AF30" s="297"/>
    </row>
    <row r="31" spans="1:32" x14ac:dyDescent="0.25">
      <c r="A31" s="452"/>
      <c r="B31" s="452"/>
      <c r="C31" s="452"/>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row>
    <row r="32" spans="1:32" x14ac:dyDescent="0.25">
      <c r="A32" s="452" t="s">
        <v>64</v>
      </c>
      <c r="B32" s="452"/>
      <c r="C32" s="452"/>
      <c r="D32" s="452"/>
      <c r="E32" s="452"/>
      <c r="F32" s="452"/>
      <c r="G32" s="452"/>
      <c r="H32" s="452"/>
      <c r="I32" s="452"/>
      <c r="J32" s="452"/>
      <c r="K32" s="452"/>
      <c r="L32" s="300" t="s">
        <v>65</v>
      </c>
      <c r="M32" s="452"/>
      <c r="N32" s="452"/>
      <c r="O32" s="452"/>
      <c r="P32" s="452"/>
      <c r="Q32" s="452"/>
      <c r="R32" s="452"/>
      <c r="S32" s="452"/>
      <c r="T32" s="452"/>
      <c r="U32" s="452"/>
      <c r="V32" s="463" t="s">
        <v>66</v>
      </c>
      <c r="W32" s="463"/>
      <c r="X32" s="463"/>
      <c r="Y32" s="467">
        <v>0</v>
      </c>
      <c r="Z32" s="467"/>
      <c r="AA32" s="467"/>
      <c r="AB32" s="467"/>
      <c r="AC32" s="467"/>
      <c r="AD32" s="467"/>
      <c r="AE32" s="467"/>
      <c r="AF32" s="467"/>
    </row>
    <row r="33" spans="1:32" x14ac:dyDescent="0.25">
      <c r="A33" s="452" t="s">
        <v>67</v>
      </c>
      <c r="B33" s="452"/>
      <c r="C33" s="452"/>
      <c r="D33" s="452"/>
      <c r="E33" s="452"/>
      <c r="F33" s="452"/>
      <c r="G33" s="452"/>
      <c r="H33" s="469">
        <v>0</v>
      </c>
      <c r="I33" s="469"/>
      <c r="J33" s="469"/>
      <c r="K33" s="97"/>
      <c r="L33" s="452" t="s">
        <v>68</v>
      </c>
      <c r="M33" s="452"/>
      <c r="N33" s="452"/>
      <c r="O33" s="452"/>
      <c r="P33" s="462">
        <v>17.5</v>
      </c>
      <c r="Q33" s="462"/>
      <c r="R33" s="462"/>
      <c r="S33" s="462"/>
      <c r="T33" s="462"/>
      <c r="U33" s="97"/>
      <c r="V33" s="463" t="s">
        <v>66</v>
      </c>
      <c r="W33" s="463"/>
      <c r="X33" s="463"/>
      <c r="Y33" s="467">
        <f>H33*P33</f>
        <v>0</v>
      </c>
      <c r="Z33" s="467"/>
      <c r="AA33" s="467"/>
      <c r="AB33" s="467"/>
      <c r="AC33" s="467"/>
      <c r="AD33" s="467"/>
      <c r="AE33" s="467"/>
      <c r="AF33" s="467"/>
    </row>
    <row r="34" spans="1:32" x14ac:dyDescent="0.25">
      <c r="A34" s="452" t="s">
        <v>69</v>
      </c>
      <c r="B34" s="452"/>
      <c r="C34" s="452"/>
      <c r="D34" s="452"/>
      <c r="E34" s="452"/>
      <c r="F34" s="452"/>
      <c r="G34" s="452"/>
      <c r="H34" s="469">
        <v>0</v>
      </c>
      <c r="I34" s="469"/>
      <c r="J34" s="469"/>
      <c r="K34" s="97"/>
      <c r="L34" s="452" t="s">
        <v>68</v>
      </c>
      <c r="M34" s="452"/>
      <c r="N34" s="452"/>
      <c r="O34" s="452"/>
      <c r="P34" s="462">
        <v>16.45</v>
      </c>
      <c r="Q34" s="462"/>
      <c r="R34" s="462"/>
      <c r="S34" s="462"/>
      <c r="T34" s="462"/>
      <c r="U34" s="97"/>
      <c r="V34" s="463" t="s">
        <v>66</v>
      </c>
      <c r="W34" s="463"/>
      <c r="X34" s="463"/>
      <c r="Y34" s="467">
        <f>H34*P34</f>
        <v>0</v>
      </c>
      <c r="Z34" s="467"/>
      <c r="AA34" s="467"/>
      <c r="AB34" s="467"/>
      <c r="AC34" s="467"/>
      <c r="AD34" s="467"/>
      <c r="AE34" s="467"/>
      <c r="AF34" s="467"/>
    </row>
    <row r="35" spans="1:32" x14ac:dyDescent="0.25">
      <c r="A35" s="97"/>
      <c r="B35" s="97"/>
      <c r="C35" s="97"/>
      <c r="D35" s="97"/>
      <c r="E35" s="97"/>
      <c r="F35" s="97"/>
      <c r="G35" s="97"/>
      <c r="H35" s="97"/>
      <c r="I35" s="97"/>
      <c r="J35" s="97"/>
      <c r="K35" s="97"/>
      <c r="L35" s="301"/>
      <c r="M35" s="301"/>
      <c r="N35" s="301"/>
      <c r="O35" s="471" t="s">
        <v>70</v>
      </c>
      <c r="P35" s="471"/>
      <c r="Q35" s="471"/>
      <c r="R35" s="471"/>
      <c r="S35" s="471"/>
      <c r="T35" s="471"/>
      <c r="U35" s="471"/>
      <c r="V35" s="471"/>
      <c r="W35" s="471"/>
      <c r="X35" s="471"/>
      <c r="Y35" s="472">
        <f>SUM(Y32:Y34,L30)</f>
        <v>0</v>
      </c>
      <c r="Z35" s="472"/>
      <c r="AA35" s="472"/>
      <c r="AB35" s="472"/>
      <c r="AC35" s="472"/>
      <c r="AD35" s="472"/>
      <c r="AE35" s="472"/>
      <c r="AF35" s="472"/>
    </row>
    <row r="36" spans="1:32" x14ac:dyDescent="0.25">
      <c r="A36" s="297"/>
      <c r="B36" s="297"/>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row>
    <row r="37" spans="1:32" x14ac:dyDescent="0.25">
      <c r="A37" s="452" t="s">
        <v>71</v>
      </c>
      <c r="B37" s="452"/>
      <c r="C37" s="452"/>
      <c r="D37" s="452"/>
      <c r="E37" s="452"/>
      <c r="F37" s="452"/>
      <c r="G37" s="452"/>
      <c r="H37" s="452"/>
      <c r="I37" s="452"/>
      <c r="J37" s="452"/>
      <c r="K37" s="452"/>
      <c r="L37" s="452"/>
      <c r="M37" s="452"/>
      <c r="N37" s="452"/>
      <c r="O37" s="452" t="s">
        <v>50</v>
      </c>
      <c r="P37" s="452"/>
      <c r="Q37" s="473">
        <f>SUM(Y35,L19)</f>
        <v>25.837333333333333</v>
      </c>
      <c r="R37" s="473"/>
      <c r="S37" s="473"/>
      <c r="T37" s="473"/>
      <c r="U37" s="473"/>
      <c r="V37" s="473"/>
      <c r="W37" s="473"/>
      <c r="X37" s="473"/>
      <c r="Y37" s="473"/>
      <c r="Z37" s="297"/>
      <c r="AA37" s="297"/>
      <c r="AB37" s="297"/>
      <c r="AC37" s="297"/>
      <c r="AD37" s="297"/>
      <c r="AE37" s="297"/>
      <c r="AF37" s="297"/>
    </row>
    <row r="38" spans="1:32" x14ac:dyDescent="0.25">
      <c r="A38" s="297"/>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row>
    <row r="39" spans="1:32" x14ac:dyDescent="0.25">
      <c r="A39" s="452" t="s">
        <v>72</v>
      </c>
      <c r="B39" s="452"/>
      <c r="C39" s="452"/>
      <c r="D39" s="452"/>
      <c r="E39" s="452"/>
      <c r="F39" s="452"/>
      <c r="G39" s="452"/>
      <c r="H39" s="452"/>
      <c r="I39" s="452"/>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row>
    <row r="40" spans="1:32" x14ac:dyDescent="0.25">
      <c r="A40" s="452" t="s">
        <v>73</v>
      </c>
      <c r="B40" s="452"/>
      <c r="C40" s="452"/>
      <c r="D40" s="452"/>
      <c r="E40" s="452"/>
      <c r="F40" s="452"/>
      <c r="G40" s="461" t="s">
        <v>74</v>
      </c>
      <c r="H40" s="461"/>
      <c r="I40" s="461"/>
      <c r="J40" s="461"/>
      <c r="K40" s="470" t="s">
        <v>75</v>
      </c>
      <c r="L40" s="461"/>
      <c r="M40" s="461"/>
      <c r="N40" s="468">
        <v>0</v>
      </c>
      <c r="O40" s="468"/>
      <c r="P40" s="468"/>
      <c r="Q40" s="468"/>
      <c r="R40" s="468"/>
      <c r="S40" s="468"/>
      <c r="T40" s="468"/>
      <c r="U40" s="97"/>
      <c r="V40" s="452" t="s">
        <v>50</v>
      </c>
      <c r="W40" s="452"/>
      <c r="X40" s="462">
        <f>ROUND(IF((N10-O15-O18)&lt;0,0,(N10-O15-O18)*N40),2)</f>
        <v>0</v>
      </c>
      <c r="Y40" s="462" t="e">
        <f t="shared" ref="Y40:AF41" si="0">IF(F10-G15-G18&lt;0,0,F10-G15-G18*F40)</f>
        <v>#VALUE!</v>
      </c>
      <c r="Z40" s="462" t="e">
        <f t="shared" si="0"/>
        <v>#VALUE!</v>
      </c>
      <c r="AA40" s="462">
        <f t="shared" si="0"/>
        <v>0</v>
      </c>
      <c r="AB40" s="462" t="e">
        <f t="shared" si="0"/>
        <v>#VALUE!</v>
      </c>
      <c r="AC40" s="462">
        <f t="shared" si="0"/>
        <v>0</v>
      </c>
      <c r="AD40" s="462">
        <f t="shared" si="0"/>
        <v>0</v>
      </c>
      <c r="AE40" s="462">
        <f t="shared" si="0"/>
        <v>0</v>
      </c>
      <c r="AF40" s="462">
        <f t="shared" si="0"/>
        <v>0</v>
      </c>
    </row>
    <row r="41" spans="1:32" x14ac:dyDescent="0.25">
      <c r="A41" s="452" t="s">
        <v>76</v>
      </c>
      <c r="B41" s="452"/>
      <c r="C41" s="452"/>
      <c r="D41" s="452"/>
      <c r="E41" s="452"/>
      <c r="F41" s="452"/>
      <c r="G41" s="461" t="s">
        <v>77</v>
      </c>
      <c r="H41" s="461"/>
      <c r="I41" s="461"/>
      <c r="J41" s="461"/>
      <c r="K41" s="470" t="s">
        <v>78</v>
      </c>
      <c r="L41" s="461"/>
      <c r="M41" s="461"/>
      <c r="N41" s="468">
        <v>0</v>
      </c>
      <c r="O41" s="468"/>
      <c r="P41" s="468"/>
      <c r="Q41" s="468"/>
      <c r="R41" s="468"/>
      <c r="S41" s="468"/>
      <c r="T41" s="468"/>
      <c r="U41" s="97"/>
      <c r="V41" s="452" t="s">
        <v>50</v>
      </c>
      <c r="W41" s="452"/>
      <c r="X41" s="462">
        <f>ROUND(IF((N10+N11-O15-O18)&lt;0,0,(N10+N11-O15-O18)*N41),2)</f>
        <v>0</v>
      </c>
      <c r="Y41" s="462" t="e">
        <f t="shared" si="0"/>
        <v>#VALUE!</v>
      </c>
      <c r="Z41" s="462" t="e">
        <f t="shared" si="0"/>
        <v>#VALUE!</v>
      </c>
      <c r="AA41" s="462">
        <f t="shared" si="0"/>
        <v>0</v>
      </c>
      <c r="AB41" s="462" t="e">
        <f t="shared" si="0"/>
        <v>#VALUE!</v>
      </c>
      <c r="AC41" s="462">
        <f t="shared" si="0"/>
        <v>0</v>
      </c>
      <c r="AD41" s="462">
        <f t="shared" si="0"/>
        <v>0</v>
      </c>
      <c r="AE41" s="462">
        <f t="shared" si="0"/>
        <v>0</v>
      </c>
      <c r="AF41" s="462">
        <f t="shared" si="0"/>
        <v>0</v>
      </c>
    </row>
    <row r="42" spans="1:32" x14ac:dyDescent="0.25">
      <c r="A42" s="452" t="s">
        <v>79</v>
      </c>
      <c r="B42" s="452"/>
      <c r="C42" s="452"/>
      <c r="D42" s="452"/>
      <c r="E42" s="452"/>
      <c r="F42" s="452"/>
      <c r="G42" s="461" t="s">
        <v>80</v>
      </c>
      <c r="H42" s="461"/>
      <c r="I42" s="461"/>
      <c r="J42" s="461"/>
      <c r="K42" s="470" t="s">
        <v>81</v>
      </c>
      <c r="L42" s="461"/>
      <c r="M42" s="461"/>
      <c r="N42" s="474">
        <v>4.0000000000000001E-3</v>
      </c>
      <c r="O42" s="474"/>
      <c r="P42" s="474"/>
      <c r="Q42" s="474"/>
      <c r="R42" s="474"/>
      <c r="S42" s="474"/>
      <c r="T42" s="474"/>
      <c r="U42" s="97"/>
      <c r="V42" s="452" t="s">
        <v>50</v>
      </c>
      <c r="W42" s="452"/>
      <c r="X42" s="462">
        <f>ROUND((Q37+X40+X41)*N42,2)</f>
        <v>0.1</v>
      </c>
      <c r="Y42" s="462"/>
      <c r="Z42" s="462"/>
      <c r="AA42" s="462"/>
      <c r="AB42" s="462"/>
      <c r="AC42" s="462"/>
      <c r="AD42" s="462"/>
      <c r="AE42" s="462"/>
      <c r="AF42" s="462"/>
    </row>
    <row r="43" spans="1:32" x14ac:dyDescent="0.25">
      <c r="A43" s="452" t="s">
        <v>82</v>
      </c>
      <c r="B43" s="452"/>
      <c r="C43" s="452"/>
      <c r="D43" s="452"/>
      <c r="E43" s="452"/>
      <c r="F43" s="452"/>
      <c r="G43" s="461" t="s">
        <v>83</v>
      </c>
      <c r="H43" s="461"/>
      <c r="I43" s="461"/>
      <c r="J43" s="461"/>
      <c r="K43" s="470" t="s">
        <v>84</v>
      </c>
      <c r="L43" s="461"/>
      <c r="M43" s="461"/>
      <c r="N43" s="468">
        <v>0.13</v>
      </c>
      <c r="O43" s="468"/>
      <c r="P43" s="468"/>
      <c r="Q43" s="468"/>
      <c r="R43" s="468"/>
      <c r="S43" s="468"/>
      <c r="T43" s="468"/>
      <c r="U43" s="97"/>
      <c r="V43" s="452" t="s">
        <v>50</v>
      </c>
      <c r="W43" s="452"/>
      <c r="X43" s="462">
        <f>ROUND((Q37+X40+X41+X42)*N43,2)</f>
        <v>3.37</v>
      </c>
      <c r="Y43" s="462"/>
      <c r="Z43" s="462"/>
      <c r="AA43" s="462"/>
      <c r="AB43" s="462"/>
      <c r="AC43" s="462"/>
      <c r="AD43" s="462"/>
      <c r="AE43" s="462"/>
      <c r="AF43" s="462"/>
    </row>
    <row r="44" spans="1:32" x14ac:dyDescent="0.25">
      <c r="A44" s="452" t="s">
        <v>85</v>
      </c>
      <c r="B44" s="452"/>
      <c r="C44" s="452"/>
      <c r="D44" s="452"/>
      <c r="E44" s="452"/>
      <c r="F44" s="452"/>
      <c r="G44" s="460">
        <v>0.1</v>
      </c>
      <c r="H44" s="461"/>
      <c r="I44" s="461"/>
      <c r="J44" s="461"/>
      <c r="K44" s="470" t="s">
        <v>86</v>
      </c>
      <c r="L44" s="461"/>
      <c r="M44" s="461"/>
      <c r="N44" s="468">
        <v>0.1</v>
      </c>
      <c r="O44" s="468"/>
      <c r="P44" s="468"/>
      <c r="Q44" s="468"/>
      <c r="R44" s="468"/>
      <c r="S44" s="468"/>
      <c r="T44" s="468"/>
      <c r="U44" s="97"/>
      <c r="V44" s="452" t="s">
        <v>50</v>
      </c>
      <c r="W44" s="452"/>
      <c r="X44" s="462">
        <f>ROUND((Q37+X40+X41+X42+X43)*N44,2)</f>
        <v>2.93</v>
      </c>
      <c r="Y44" s="462"/>
      <c r="Z44" s="462"/>
      <c r="AA44" s="462"/>
      <c r="AB44" s="462"/>
      <c r="AC44" s="462"/>
      <c r="AD44" s="462"/>
      <c r="AE44" s="462"/>
      <c r="AF44" s="462"/>
    </row>
    <row r="45" spans="1:32" x14ac:dyDescent="0.25">
      <c r="A45" s="297"/>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row>
    <row r="46" spans="1:32" x14ac:dyDescent="0.25">
      <c r="A46" s="452" t="s">
        <v>87</v>
      </c>
      <c r="B46" s="452"/>
      <c r="C46" s="452"/>
      <c r="D46" s="452"/>
      <c r="E46" s="452"/>
      <c r="F46" s="452"/>
      <c r="G46" s="452"/>
      <c r="H46" s="452"/>
      <c r="I46" s="452"/>
      <c r="J46" s="452"/>
      <c r="K46" s="452"/>
      <c r="L46" s="452"/>
      <c r="M46" s="452"/>
      <c r="N46" s="452"/>
      <c r="O46" s="452"/>
      <c r="P46" s="452"/>
      <c r="Q46" s="452"/>
      <c r="R46" s="452"/>
      <c r="S46" s="452"/>
      <c r="T46" s="452"/>
      <c r="U46" s="300"/>
      <c r="V46" s="452" t="s">
        <v>50</v>
      </c>
      <c r="W46" s="452"/>
      <c r="X46" s="462">
        <v>3</v>
      </c>
      <c r="Y46" s="462"/>
      <c r="Z46" s="462"/>
      <c r="AA46" s="462"/>
      <c r="AB46" s="462"/>
      <c r="AC46" s="462"/>
      <c r="AD46" s="462"/>
      <c r="AE46" s="462"/>
      <c r="AF46" s="462"/>
    </row>
    <row r="47" spans="1:32" x14ac:dyDescent="0.25">
      <c r="A47" s="297"/>
      <c r="B47" s="297"/>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row>
    <row r="48" spans="1:32" x14ac:dyDescent="0.25">
      <c r="A48" s="475" t="s">
        <v>88</v>
      </c>
      <c r="B48" s="475"/>
      <c r="C48" s="475"/>
      <c r="D48" s="475"/>
      <c r="E48" s="475"/>
      <c r="F48" s="475"/>
      <c r="G48" s="475"/>
      <c r="H48" s="475"/>
      <c r="I48" s="475"/>
      <c r="J48" s="475"/>
      <c r="K48" s="475"/>
      <c r="L48" s="475"/>
      <c r="M48" s="475"/>
      <c r="N48" s="475"/>
      <c r="O48" s="452" t="s">
        <v>50</v>
      </c>
      <c r="P48" s="452"/>
      <c r="Q48" s="473">
        <f>SUM(X42:AF44,Q37)+X41+X40+X46</f>
        <v>35.237333333333332</v>
      </c>
      <c r="R48" s="473"/>
      <c r="S48" s="473"/>
      <c r="T48" s="473"/>
      <c r="U48" s="473"/>
      <c r="V48" s="473"/>
      <c r="W48" s="473"/>
      <c r="X48" s="473"/>
      <c r="Y48" s="473"/>
      <c r="Z48" s="473"/>
      <c r="AA48" s="473"/>
      <c r="AB48" s="297"/>
      <c r="AC48" s="297"/>
      <c r="AD48" s="297"/>
      <c r="AE48" s="297"/>
      <c r="AF48" s="297"/>
    </row>
    <row r="49" spans="1:32" x14ac:dyDescent="0.25">
      <c r="A49" s="297"/>
      <c r="B49" s="297"/>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row>
    <row r="50" spans="1:32" x14ac:dyDescent="0.25">
      <c r="A50" s="475" t="s">
        <v>39</v>
      </c>
      <c r="B50" s="475"/>
      <c r="C50" s="475"/>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row>
    <row r="51" spans="1:32" x14ac:dyDescent="0.25">
      <c r="A51" s="300" t="s">
        <v>89</v>
      </c>
      <c r="B51" s="476" t="s">
        <v>90</v>
      </c>
      <c r="C51" s="476"/>
      <c r="D51" s="476"/>
      <c r="E51" s="476"/>
      <c r="F51" s="476"/>
      <c r="G51" s="476"/>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row>
    <row r="52" spans="1:32" x14ac:dyDescent="0.25">
      <c r="A52" s="300" t="s">
        <v>75</v>
      </c>
      <c r="B52" s="452" t="s">
        <v>91</v>
      </c>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row>
    <row r="53" spans="1:32" x14ac:dyDescent="0.25">
      <c r="A53" s="300" t="s">
        <v>78</v>
      </c>
      <c r="B53" s="452" t="s">
        <v>91</v>
      </c>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row>
    <row r="54" spans="1:32" x14ac:dyDescent="0.25">
      <c r="A54" s="300" t="s">
        <v>81</v>
      </c>
      <c r="B54" s="452" t="s">
        <v>92</v>
      </c>
      <c r="C54" s="452"/>
      <c r="D54" s="452"/>
      <c r="E54" s="452"/>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row>
    <row r="55" spans="1:32" x14ac:dyDescent="0.25">
      <c r="A55" s="300" t="s">
        <v>84</v>
      </c>
      <c r="B55" s="452" t="s">
        <v>93</v>
      </c>
      <c r="C55" s="452"/>
      <c r="D55" s="452"/>
      <c r="E55" s="452"/>
      <c r="F55" s="452"/>
      <c r="G55" s="452"/>
      <c r="H55" s="452"/>
      <c r="I55" s="452"/>
      <c r="J55" s="452"/>
      <c r="K55" s="452"/>
      <c r="L55" s="452"/>
      <c r="M55" s="452"/>
      <c r="N55" s="452"/>
      <c r="O55" s="452"/>
      <c r="P55" s="452"/>
      <c r="Q55" s="452"/>
      <c r="R55" s="452"/>
      <c r="S55" s="452"/>
      <c r="T55" s="452"/>
      <c r="U55" s="452"/>
      <c r="V55" s="452"/>
      <c r="W55" s="452"/>
      <c r="X55" s="452"/>
      <c r="Y55" s="452"/>
      <c r="Z55" s="452"/>
      <c r="AA55" s="452"/>
      <c r="AB55" s="452"/>
      <c r="AC55" s="452"/>
      <c r="AD55" s="452"/>
      <c r="AE55" s="452"/>
      <c r="AF55" s="452"/>
    </row>
    <row r="56" spans="1:32" x14ac:dyDescent="0.25">
      <c r="A56" s="300" t="s">
        <v>86</v>
      </c>
      <c r="B56" s="452" t="s">
        <v>94</v>
      </c>
      <c r="C56" s="452"/>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row>
  </sheetData>
  <mergeCells count="138">
    <mergeCell ref="B56:AF56"/>
    <mergeCell ref="A50:C50"/>
    <mergeCell ref="B51:AF51"/>
    <mergeCell ref="B52:AF52"/>
    <mergeCell ref="B53:AF53"/>
    <mergeCell ref="B54:AF54"/>
    <mergeCell ref="B55:AF55"/>
    <mergeCell ref="A46:T46"/>
    <mergeCell ref="V46:W46"/>
    <mergeCell ref="X46:AF46"/>
    <mergeCell ref="A48:N48"/>
    <mergeCell ref="O48:P48"/>
    <mergeCell ref="Q48:AA48"/>
    <mergeCell ref="A44:F44"/>
    <mergeCell ref="G44:J44"/>
    <mergeCell ref="K44:M44"/>
    <mergeCell ref="N44:T44"/>
    <mergeCell ref="V44:W44"/>
    <mergeCell ref="X44:AF44"/>
    <mergeCell ref="A43:F43"/>
    <mergeCell ref="G43:J43"/>
    <mergeCell ref="K43:M43"/>
    <mergeCell ref="N43:T43"/>
    <mergeCell ref="V43:W43"/>
    <mergeCell ref="X43:AF43"/>
    <mergeCell ref="A42:F42"/>
    <mergeCell ref="G42:J42"/>
    <mergeCell ref="K42:M42"/>
    <mergeCell ref="N42:T42"/>
    <mergeCell ref="V42:W42"/>
    <mergeCell ref="X42:AF42"/>
    <mergeCell ref="A41:F41"/>
    <mergeCell ref="G41:J41"/>
    <mergeCell ref="K41:M41"/>
    <mergeCell ref="N41:T41"/>
    <mergeCell ref="V41:W41"/>
    <mergeCell ref="X41:AF41"/>
    <mergeCell ref="A40:F40"/>
    <mergeCell ref="G40:J40"/>
    <mergeCell ref="K40:M40"/>
    <mergeCell ref="N40:T40"/>
    <mergeCell ref="V40:W40"/>
    <mergeCell ref="X40:AF40"/>
    <mergeCell ref="O35:X35"/>
    <mergeCell ref="Y35:AF35"/>
    <mergeCell ref="A37:N37"/>
    <mergeCell ref="O37:P37"/>
    <mergeCell ref="Q37:Y37"/>
    <mergeCell ref="A39:I39"/>
    <mergeCell ref="A34:G34"/>
    <mergeCell ref="H34:J34"/>
    <mergeCell ref="L34:O34"/>
    <mergeCell ref="P34:T34"/>
    <mergeCell ref="V34:X34"/>
    <mergeCell ref="Y34:AF34"/>
    <mergeCell ref="A33:G33"/>
    <mergeCell ref="H33:J33"/>
    <mergeCell ref="L33:O33"/>
    <mergeCell ref="P33:T33"/>
    <mergeCell ref="V33:X33"/>
    <mergeCell ref="Y33:AF33"/>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1:AF1"/>
    <mergeCell ref="A3:B3"/>
    <mergeCell ref="C3:G3"/>
    <mergeCell ref="H3:AF3"/>
    <mergeCell ref="A5:C5"/>
    <mergeCell ref="D5:T5"/>
    <mergeCell ref="U5:AA5"/>
    <mergeCell ref="AB5:AF5"/>
    <mergeCell ref="F10:M10"/>
    <mergeCell ref="N10:T10"/>
    <mergeCell ref="U10:W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62"/>
  <sheetViews>
    <sheetView workbookViewId="0">
      <pane ySplit="2" topLeftCell="A3" activePane="bottomLeft" state="frozen"/>
      <selection activeCell="AB21" sqref="AB21:AF21"/>
      <selection pane="bottomLeft" activeCell="C18" sqref="C18:C22"/>
    </sheetView>
  </sheetViews>
  <sheetFormatPr defaultRowHeight="15" x14ac:dyDescent="0.25"/>
  <cols>
    <col min="1" max="1" width="3.7109375" style="306" customWidth="1"/>
    <col min="2" max="2" width="13" customWidth="1"/>
    <col min="3" max="3" width="50.7109375" customWidth="1"/>
    <col min="5" max="5" width="3.7109375" customWidth="1"/>
  </cols>
  <sheetData>
    <row r="1" spans="2:4" s="306" customFormat="1" ht="15.75" thickBot="1" x14ac:dyDescent="0.3"/>
    <row r="2" spans="2:4" s="306" customFormat="1" ht="15.75" thickBot="1" x14ac:dyDescent="0.3">
      <c r="B2" s="309" t="s">
        <v>164</v>
      </c>
      <c r="C2" s="309" t="s">
        <v>165</v>
      </c>
      <c r="D2" s="309" t="s">
        <v>170</v>
      </c>
    </row>
    <row r="3" spans="2:4" x14ac:dyDescent="0.25">
      <c r="B3" s="441" t="s">
        <v>179</v>
      </c>
      <c r="C3" s="485" t="s">
        <v>173</v>
      </c>
      <c r="D3" s="487" t="s">
        <v>174</v>
      </c>
    </row>
    <row r="4" spans="2:4" x14ac:dyDescent="0.25">
      <c r="B4" s="441" t="s">
        <v>180</v>
      </c>
      <c r="C4" s="485"/>
      <c r="D4" s="483"/>
    </row>
    <row r="5" spans="2:4" x14ac:dyDescent="0.25">
      <c r="B5" s="441" t="s">
        <v>181</v>
      </c>
      <c r="C5" s="485"/>
      <c r="D5" s="483"/>
    </row>
    <row r="6" spans="2:4" x14ac:dyDescent="0.25">
      <c r="B6" s="441" t="s">
        <v>182</v>
      </c>
      <c r="C6" s="485"/>
      <c r="D6" s="483"/>
    </row>
    <row r="7" spans="2:4" x14ac:dyDescent="0.25">
      <c r="B7" s="442" t="s">
        <v>183</v>
      </c>
      <c r="C7" s="486"/>
      <c r="D7" s="484"/>
    </row>
    <row r="8" spans="2:4" x14ac:dyDescent="0.25">
      <c r="B8" s="421" t="s">
        <v>184</v>
      </c>
      <c r="C8" s="479" t="s">
        <v>176</v>
      </c>
      <c r="D8" s="482" t="s">
        <v>175</v>
      </c>
    </row>
    <row r="9" spans="2:4" x14ac:dyDescent="0.25">
      <c r="B9" s="422" t="s">
        <v>185</v>
      </c>
      <c r="C9" s="480"/>
      <c r="D9" s="483"/>
    </row>
    <row r="10" spans="2:4" x14ac:dyDescent="0.25">
      <c r="B10" s="422" t="s">
        <v>186</v>
      </c>
      <c r="C10" s="480"/>
      <c r="D10" s="483"/>
    </row>
    <row r="11" spans="2:4" x14ac:dyDescent="0.25">
      <c r="B11" s="422" t="s">
        <v>187</v>
      </c>
      <c r="C11" s="480"/>
      <c r="D11" s="483"/>
    </row>
    <row r="12" spans="2:4" x14ac:dyDescent="0.25">
      <c r="B12" s="423" t="s">
        <v>188</v>
      </c>
      <c r="C12" s="481"/>
      <c r="D12" s="484"/>
    </row>
    <row r="13" spans="2:4" x14ac:dyDescent="0.25">
      <c r="B13" s="443" t="s">
        <v>189</v>
      </c>
      <c r="C13" s="479" t="s">
        <v>177</v>
      </c>
      <c r="D13" s="482" t="s">
        <v>166</v>
      </c>
    </row>
    <row r="14" spans="2:4" x14ac:dyDescent="0.25">
      <c r="B14" s="441" t="s">
        <v>190</v>
      </c>
      <c r="C14" s="480"/>
      <c r="D14" s="483"/>
    </row>
    <row r="15" spans="2:4" x14ac:dyDescent="0.25">
      <c r="B15" s="441" t="s">
        <v>191</v>
      </c>
      <c r="C15" s="480"/>
      <c r="D15" s="483"/>
    </row>
    <row r="16" spans="2:4" x14ac:dyDescent="0.25">
      <c r="B16" s="441" t="s">
        <v>192</v>
      </c>
      <c r="C16" s="480"/>
      <c r="D16" s="483"/>
    </row>
    <row r="17" spans="2:4" x14ac:dyDescent="0.25">
      <c r="B17" s="442" t="s">
        <v>193</v>
      </c>
      <c r="C17" s="481"/>
      <c r="D17" s="484"/>
    </row>
    <row r="18" spans="2:4" ht="15" customHeight="1" x14ac:dyDescent="0.25">
      <c r="B18" s="444" t="s">
        <v>194</v>
      </c>
      <c r="C18" s="479" t="s">
        <v>178</v>
      </c>
      <c r="D18" s="482" t="s">
        <v>167</v>
      </c>
    </row>
    <row r="19" spans="2:4" x14ac:dyDescent="0.25">
      <c r="B19" s="445" t="s">
        <v>195</v>
      </c>
      <c r="C19" s="480"/>
      <c r="D19" s="483"/>
    </row>
    <row r="20" spans="2:4" x14ac:dyDescent="0.25">
      <c r="B20" s="445" t="s">
        <v>196</v>
      </c>
      <c r="C20" s="480"/>
      <c r="D20" s="483"/>
    </row>
    <row r="21" spans="2:4" x14ac:dyDescent="0.25">
      <c r="B21" s="445" t="s">
        <v>197</v>
      </c>
      <c r="C21" s="480"/>
      <c r="D21" s="483"/>
    </row>
    <row r="22" spans="2:4" x14ac:dyDescent="0.25">
      <c r="B22" s="446" t="s">
        <v>198</v>
      </c>
      <c r="C22" s="481"/>
      <c r="D22" s="484"/>
    </row>
    <row r="23" spans="2:4" x14ac:dyDescent="0.25">
      <c r="B23" s="421" t="s">
        <v>199</v>
      </c>
      <c r="C23" s="479" t="s">
        <v>37</v>
      </c>
      <c r="D23" s="482" t="s">
        <v>168</v>
      </c>
    </row>
    <row r="24" spans="2:4" x14ac:dyDescent="0.25">
      <c r="B24" s="422" t="s">
        <v>200</v>
      </c>
      <c r="C24" s="480"/>
      <c r="D24" s="483"/>
    </row>
    <row r="25" spans="2:4" x14ac:dyDescent="0.25">
      <c r="B25" s="422" t="s">
        <v>201</v>
      </c>
      <c r="C25" s="480"/>
      <c r="D25" s="483"/>
    </row>
    <row r="26" spans="2:4" x14ac:dyDescent="0.25">
      <c r="B26" s="422" t="s">
        <v>202</v>
      </c>
      <c r="C26" s="480"/>
      <c r="D26" s="483"/>
    </row>
    <row r="27" spans="2:4" x14ac:dyDescent="0.25">
      <c r="B27" s="423" t="s">
        <v>203</v>
      </c>
      <c r="C27" s="481"/>
      <c r="D27" s="484"/>
    </row>
    <row r="28" spans="2:4" x14ac:dyDescent="0.25">
      <c r="B28" s="421" t="s">
        <v>204</v>
      </c>
      <c r="C28" s="479" t="s">
        <v>40</v>
      </c>
      <c r="D28" s="482" t="s">
        <v>169</v>
      </c>
    </row>
    <row r="29" spans="2:4" x14ac:dyDescent="0.25">
      <c r="B29" s="422" t="s">
        <v>205</v>
      </c>
      <c r="C29" s="480"/>
      <c r="D29" s="483"/>
    </row>
    <row r="30" spans="2:4" x14ac:dyDescent="0.25">
      <c r="B30" s="422" t="s">
        <v>206</v>
      </c>
      <c r="C30" s="480"/>
      <c r="D30" s="483"/>
    </row>
    <row r="31" spans="2:4" x14ac:dyDescent="0.25">
      <c r="B31" s="422" t="s">
        <v>207</v>
      </c>
      <c r="C31" s="480"/>
      <c r="D31" s="483"/>
    </row>
    <row r="32" spans="2:4" x14ac:dyDescent="0.25">
      <c r="B32" s="423" t="s">
        <v>171</v>
      </c>
      <c r="C32" s="481"/>
      <c r="D32" s="484"/>
    </row>
    <row r="33" spans="2:4" x14ac:dyDescent="0.25">
      <c r="B33" s="421" t="s">
        <v>208</v>
      </c>
      <c r="C33" s="479" t="s">
        <v>41</v>
      </c>
      <c r="D33" s="482" t="s">
        <v>228</v>
      </c>
    </row>
    <row r="34" spans="2:4" x14ac:dyDescent="0.25">
      <c r="B34" s="422" t="s">
        <v>209</v>
      </c>
      <c r="C34" s="480"/>
      <c r="D34" s="483"/>
    </row>
    <row r="35" spans="2:4" x14ac:dyDescent="0.25">
      <c r="B35" s="422" t="s">
        <v>210</v>
      </c>
      <c r="C35" s="480"/>
      <c r="D35" s="483"/>
    </row>
    <row r="36" spans="2:4" x14ac:dyDescent="0.25">
      <c r="B36" s="422" t="s">
        <v>211</v>
      </c>
      <c r="C36" s="480"/>
      <c r="D36" s="483"/>
    </row>
    <row r="37" spans="2:4" x14ac:dyDescent="0.25">
      <c r="B37" s="423" t="s">
        <v>212</v>
      </c>
      <c r="C37" s="481"/>
      <c r="D37" s="484"/>
    </row>
    <row r="38" spans="2:4" s="306" customFormat="1" ht="15" customHeight="1" x14ac:dyDescent="0.25">
      <c r="B38" s="421" t="s">
        <v>213</v>
      </c>
      <c r="C38" s="479" t="s">
        <v>42</v>
      </c>
      <c r="D38" s="482" t="s">
        <v>229</v>
      </c>
    </row>
    <row r="39" spans="2:4" s="306" customFormat="1" x14ac:dyDescent="0.25">
      <c r="B39" s="422" t="s">
        <v>214</v>
      </c>
      <c r="C39" s="480"/>
      <c r="D39" s="483"/>
    </row>
    <row r="40" spans="2:4" s="306" customFormat="1" x14ac:dyDescent="0.25">
      <c r="B40" s="422" t="s">
        <v>215</v>
      </c>
      <c r="C40" s="480"/>
      <c r="D40" s="483"/>
    </row>
    <row r="41" spans="2:4" s="306" customFormat="1" x14ac:dyDescent="0.25">
      <c r="B41" s="422" t="s">
        <v>216</v>
      </c>
      <c r="C41" s="480"/>
      <c r="D41" s="483"/>
    </row>
    <row r="42" spans="2:4" s="306" customFormat="1" x14ac:dyDescent="0.25">
      <c r="B42" s="423" t="s">
        <v>217</v>
      </c>
      <c r="C42" s="481"/>
      <c r="D42" s="484"/>
    </row>
    <row r="43" spans="2:4" s="306" customFormat="1" x14ac:dyDescent="0.25">
      <c r="B43" s="421" t="s">
        <v>218</v>
      </c>
      <c r="C43" s="479" t="s">
        <v>230</v>
      </c>
      <c r="D43" s="482" t="s">
        <v>231</v>
      </c>
    </row>
    <row r="44" spans="2:4" s="306" customFormat="1" x14ac:dyDescent="0.25">
      <c r="B44" s="422" t="s">
        <v>219</v>
      </c>
      <c r="C44" s="480"/>
      <c r="D44" s="483"/>
    </row>
    <row r="45" spans="2:4" s="306" customFormat="1" x14ac:dyDescent="0.25">
      <c r="B45" s="422" t="s">
        <v>220</v>
      </c>
      <c r="C45" s="480"/>
      <c r="D45" s="483"/>
    </row>
    <row r="46" spans="2:4" s="306" customFormat="1" x14ac:dyDescent="0.25">
      <c r="B46" s="422" t="s">
        <v>221</v>
      </c>
      <c r="C46" s="480"/>
      <c r="D46" s="483"/>
    </row>
    <row r="47" spans="2:4" s="306" customFormat="1" x14ac:dyDescent="0.25">
      <c r="B47" s="423" t="s">
        <v>222</v>
      </c>
      <c r="C47" s="481"/>
      <c r="D47" s="484"/>
    </row>
    <row r="48" spans="2:4" s="306" customFormat="1" x14ac:dyDescent="0.25">
      <c r="B48" s="421" t="s">
        <v>223</v>
      </c>
      <c r="C48" s="479" t="s">
        <v>43</v>
      </c>
      <c r="D48" s="482" t="s">
        <v>232</v>
      </c>
    </row>
    <row r="49" spans="2:4" s="306" customFormat="1" x14ac:dyDescent="0.25">
      <c r="B49" s="422" t="s">
        <v>225</v>
      </c>
      <c r="C49" s="480"/>
      <c r="D49" s="483"/>
    </row>
    <row r="50" spans="2:4" s="306" customFormat="1" x14ac:dyDescent="0.25">
      <c r="B50" s="422" t="s">
        <v>224</v>
      </c>
      <c r="C50" s="480"/>
      <c r="D50" s="483"/>
    </row>
    <row r="51" spans="2:4" s="306" customFormat="1" x14ac:dyDescent="0.25">
      <c r="B51" s="422" t="s">
        <v>226</v>
      </c>
      <c r="C51" s="480"/>
      <c r="D51" s="483"/>
    </row>
    <row r="52" spans="2:4" s="306" customFormat="1" x14ac:dyDescent="0.25">
      <c r="B52" s="423" t="s">
        <v>227</v>
      </c>
      <c r="C52" s="481"/>
      <c r="D52" s="484"/>
    </row>
    <row r="53" spans="2:4" s="406" customFormat="1" x14ac:dyDescent="0.25">
      <c r="B53" s="421" t="s">
        <v>233</v>
      </c>
      <c r="C53" s="479" t="s">
        <v>44</v>
      </c>
      <c r="D53" s="482" t="s">
        <v>243</v>
      </c>
    </row>
    <row r="54" spans="2:4" s="406" customFormat="1" x14ac:dyDescent="0.25">
      <c r="B54" s="422" t="s">
        <v>234</v>
      </c>
      <c r="C54" s="480"/>
      <c r="D54" s="483"/>
    </row>
    <row r="55" spans="2:4" s="406" customFormat="1" x14ac:dyDescent="0.25">
      <c r="B55" s="422" t="s">
        <v>235</v>
      </c>
      <c r="C55" s="480"/>
      <c r="D55" s="483"/>
    </row>
    <row r="56" spans="2:4" s="406" customFormat="1" x14ac:dyDescent="0.25">
      <c r="B56" s="422" t="s">
        <v>236</v>
      </c>
      <c r="C56" s="480"/>
      <c r="D56" s="483"/>
    </row>
    <row r="57" spans="2:4" s="406" customFormat="1" x14ac:dyDescent="0.25">
      <c r="B57" s="423" t="s">
        <v>237</v>
      </c>
      <c r="C57" s="481"/>
      <c r="D57" s="484"/>
    </row>
    <row r="58" spans="2:4" s="406" customFormat="1" x14ac:dyDescent="0.25">
      <c r="B58" s="421" t="s">
        <v>238</v>
      </c>
      <c r="C58" s="479" t="s">
        <v>245</v>
      </c>
      <c r="D58" s="482" t="s">
        <v>244</v>
      </c>
    </row>
    <row r="59" spans="2:4" s="406" customFormat="1" x14ac:dyDescent="0.25">
      <c r="B59" s="422" t="s">
        <v>239</v>
      </c>
      <c r="C59" s="480"/>
      <c r="D59" s="483"/>
    </row>
    <row r="60" spans="2:4" s="406" customFormat="1" x14ac:dyDescent="0.25">
      <c r="B60" s="422" t="s">
        <v>240</v>
      </c>
      <c r="C60" s="480"/>
      <c r="D60" s="483"/>
    </row>
    <row r="61" spans="2:4" s="406" customFormat="1" x14ac:dyDescent="0.25">
      <c r="B61" s="422" t="s">
        <v>241</v>
      </c>
      <c r="C61" s="480"/>
      <c r="D61" s="483"/>
    </row>
    <row r="62" spans="2:4" s="406" customFormat="1" x14ac:dyDescent="0.25">
      <c r="B62" s="423" t="s">
        <v>242</v>
      </c>
      <c r="C62" s="481"/>
      <c r="D62" s="484"/>
    </row>
  </sheetData>
  <mergeCells count="24">
    <mergeCell ref="D3:D7"/>
    <mergeCell ref="D8:D12"/>
    <mergeCell ref="D13:D17"/>
    <mergeCell ref="D18:D22"/>
    <mergeCell ref="D23:D27"/>
    <mergeCell ref="C3:C7"/>
    <mergeCell ref="C8:C12"/>
    <mergeCell ref="C13:C17"/>
    <mergeCell ref="C18:C22"/>
    <mergeCell ref="C23:C27"/>
    <mergeCell ref="C28:C32"/>
    <mergeCell ref="D28:D32"/>
    <mergeCell ref="C33:C37"/>
    <mergeCell ref="D33:D37"/>
    <mergeCell ref="C38:C42"/>
    <mergeCell ref="D38:D42"/>
    <mergeCell ref="C53:C57"/>
    <mergeCell ref="D53:D57"/>
    <mergeCell ref="C58:C62"/>
    <mergeCell ref="D58:D62"/>
    <mergeCell ref="C43:C47"/>
    <mergeCell ref="D43:D47"/>
    <mergeCell ref="C48:C52"/>
    <mergeCell ref="D48:D5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1"/>
  <sheetViews>
    <sheetView tabSelected="1" zoomScale="85" zoomScaleNormal="85" workbookViewId="0">
      <selection activeCell="C6" sqref="C6"/>
    </sheetView>
  </sheetViews>
  <sheetFormatPr defaultRowHeight="15" x14ac:dyDescent="0.25"/>
  <cols>
    <col min="1" max="1" width="13.7109375" customWidth="1"/>
    <col min="2" max="2" width="100.7109375" style="318" customWidth="1"/>
    <col min="3" max="3" width="10.7109375" customWidth="1"/>
    <col min="4" max="4" width="10.7109375" style="307" customWidth="1"/>
  </cols>
  <sheetData>
    <row r="1" spans="1:4" x14ac:dyDescent="0.25">
      <c r="A1" s="294" t="s">
        <v>172</v>
      </c>
      <c r="B1" s="384" t="s">
        <v>38</v>
      </c>
      <c r="C1" s="294" t="s">
        <v>4</v>
      </c>
      <c r="D1" s="308" t="s">
        <v>6</v>
      </c>
    </row>
    <row r="2" spans="1:4" ht="180" x14ac:dyDescent="0.25">
      <c r="A2" s="435" t="s">
        <v>179</v>
      </c>
      <c r="B2" s="436" t="str">
        <f>'BSIC01.a-4C'!C2</f>
        <v>Compenso per la realizzazione di riduzione di traffico (strettoia) su autostrada a 4 corsie con chiusura di una via di traffico, compresi e compensati :
- gli oneri per 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carrelli raffiguranti alcune figure del CdS (per questi ultimi solo per il primo giorno).
(schema 2)</v>
      </c>
      <c r="C2" s="437" t="str">
        <f>'BSIC01.a-4C'!I54</f>
        <v>€/sett.</v>
      </c>
      <c r="D2" s="438">
        <f>'BSIC01.a-4C'!J54</f>
        <v>848.44721383333331</v>
      </c>
    </row>
    <row r="3" spans="1:4" ht="30" x14ac:dyDescent="0.25">
      <c r="A3" s="439" t="s">
        <v>180</v>
      </c>
      <c r="B3" s="436" t="str">
        <f>'BSIC01.b-4C'!C2</f>
        <v>Idem come al BSIC01.a-4C.
Per ogni settimana in più.</v>
      </c>
      <c r="C3" s="437" t="str">
        <f>'BSIC01.b-4C'!H48</f>
        <v>€/sett.</v>
      </c>
      <c r="D3" s="438">
        <f>'BSIC01.b-4C'!I48</f>
        <v>39.936362500000001</v>
      </c>
    </row>
    <row r="4" spans="1:4" ht="45" x14ac:dyDescent="0.25">
      <c r="A4" s="439" t="s">
        <v>181</v>
      </c>
      <c r="B4" s="436" t="str">
        <f>'BSIC01.c-4C'!C2</f>
        <v>Sovrapprezzo per installazione e rimozione, compreso il mantenimento in efficienza, di segnaletica orizzontale per segnaletica di riduzione di traffico (strettoia) su autostrada a 4 corsie descritta al BSIC01.a-4C.
Per ogni installazione/rimozione.</v>
      </c>
      <c r="C4" s="437" t="str">
        <f>'BSIC01.c-4C'!G45</f>
        <v>€/cad</v>
      </c>
      <c r="D4" s="438">
        <f>'BSIC01.c-4C'!H45</f>
        <v>396</v>
      </c>
    </row>
    <row r="5" spans="1:4" ht="75" x14ac:dyDescent="0.25">
      <c r="A5" s="439" t="s">
        <v>182</v>
      </c>
      <c r="B5" s="436" t="str">
        <f>'BSIC01.d-4C'!C2</f>
        <v>Sovrapprezzo giornaliero per l'uso di delineatori, lampeggianti, sacchetti, carrelli raffigurante alcune figure del CdS e pannelli 90x90 fondo nero - 8 fari a led, escluso il primo giorno, escluso il primo giorno,  compreso il mantenimento in efficienza, per segnaletica di riduzione di traffico (strettoia) su autostrada a 4 corsie descritta al BSIC01.a-2C.
Per goirno di utilizzo.</v>
      </c>
      <c r="C5" s="437" t="str">
        <f>'BSIC01.d-4C'!G48</f>
        <v>€/giorno</v>
      </c>
      <c r="D5" s="438">
        <f>'BSIC01.d-4C'!H48</f>
        <v>222.88610133333333</v>
      </c>
    </row>
    <row r="6" spans="1:4" ht="45" x14ac:dyDescent="0.25">
      <c r="A6" s="439" t="s">
        <v>183</v>
      </c>
      <c r="B6" s="436" t="str">
        <f>'BSIC01.e-4C'!C2</f>
        <v>Compenso per l'abbattimento di riduzione di traffico (strettoia) su autostrada a 4 corsie descritta al BSIC01.a-4C, ed il successivo rialzamento in loco.
Per ogni abbattimento/rialzamento.</v>
      </c>
      <c r="C6" s="437" t="str">
        <f>'BSIC01.e-4C'!G55</f>
        <v>€/cad</v>
      </c>
      <c r="D6" s="438">
        <f>'BSIC01.e-4C'!H55</f>
        <v>490.43808000000001</v>
      </c>
    </row>
    <row r="7" spans="1:4" x14ac:dyDescent="0.25">
      <c r="A7" s="447" t="s">
        <v>184</v>
      </c>
      <c r="B7" s="448"/>
      <c r="C7" s="449"/>
      <c r="D7" s="450"/>
    </row>
    <row r="8" spans="1:4" x14ac:dyDescent="0.25">
      <c r="A8" s="447" t="s">
        <v>185</v>
      </c>
      <c r="B8" s="448"/>
      <c r="C8" s="449"/>
      <c r="D8" s="450"/>
    </row>
    <row r="9" spans="1:4" x14ac:dyDescent="0.25">
      <c r="A9" s="447" t="s">
        <v>186</v>
      </c>
      <c r="B9" s="448"/>
      <c r="C9" s="449"/>
      <c r="D9" s="450"/>
    </row>
    <row r="10" spans="1:4" x14ac:dyDescent="0.25">
      <c r="A10" s="447" t="s">
        <v>187</v>
      </c>
      <c r="B10" s="448"/>
      <c r="C10" s="449"/>
      <c r="D10" s="450"/>
    </row>
    <row r="11" spans="1:4" x14ac:dyDescent="0.25">
      <c r="A11" s="447" t="s">
        <v>188</v>
      </c>
      <c r="B11" s="448"/>
      <c r="C11" s="449"/>
      <c r="D11" s="450"/>
    </row>
    <row r="12" spans="1:4" ht="180" x14ac:dyDescent="0.25">
      <c r="A12" s="439" t="s">
        <v>189</v>
      </c>
      <c r="B12" s="436" t="str">
        <f>'BSIC03.a-4C'!C2</f>
        <v>Compenso per la realizzazione di riduzione di traffico (strettoia) su autostrada a 4 corsie con chiusura di due vie di traffico, compresi e compensati :
- gli oneri per la fornitura, il carico, il prelievo,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o frazione ad eccezione di delineatori, lampade, sacchi di zavorra, pannelli 90X90 fondo nero - 8 far led., carrelli raffiguranti alcune figure del CdS (per questi ultimi solo per il primo giorno).
(schema 3)</v>
      </c>
      <c r="C12" s="437" t="str">
        <f>'BSIC03.a-4C'!I54</f>
        <v>€/sett.</v>
      </c>
      <c r="D12" s="438">
        <f>'BSIC03.a-4C'!J54</f>
        <v>1587.9801851666664</v>
      </c>
    </row>
    <row r="13" spans="1:4" ht="30" x14ac:dyDescent="0.25">
      <c r="A13" s="439" t="s">
        <v>190</v>
      </c>
      <c r="B13" s="436" t="str">
        <f>'BSIC03.b-4C'!C2</f>
        <v>Idem come al BSIC03.a-4C.
Per ogni settimana in più.</v>
      </c>
      <c r="C13" s="437" t="str">
        <f>'BSIC03.b-4C'!H48</f>
        <v>€/sett.</v>
      </c>
      <c r="D13" s="438">
        <f>'BSIC03.b-4C'!I48</f>
        <v>81.945112500000008</v>
      </c>
    </row>
    <row r="14" spans="1:4" ht="60" x14ac:dyDescent="0.25">
      <c r="A14" s="439" t="s">
        <v>191</v>
      </c>
      <c r="B14" s="436" t="str">
        <f>'BSIC03.c-4C '!C2</f>
        <v>Sovrapprezzo per installazione e rimozione, compreso il mantenimento in efficienza, di segnaletica orizzontale per segnaletica di riduzione di traffico (strettoia) su autostrada a 4 corsie con chiusura di due vie di traffico descritta al BSIC03.a-4C.
Per ogni installazione/rimozione.</v>
      </c>
      <c r="C14" s="437" t="str">
        <f>'BSIC03.c-4C '!G45</f>
        <v>€/cad</v>
      </c>
      <c r="D14" s="438">
        <f>'BSIC03.c-4C '!H45</f>
        <v>792</v>
      </c>
    </row>
    <row r="15" spans="1:4" ht="75" x14ac:dyDescent="0.25">
      <c r="A15" s="439" t="s">
        <v>192</v>
      </c>
      <c r="B15" s="436" t="str">
        <f>'BSIC03.d-4C '!C2</f>
        <v>Sovrapprezzo giornaliero, escluso il primo, per l'uso di delineatori, lampeggianti, sacchetti, carrelli raffigurante alcune figure del CdS e pannelli 90x90 fondo nero - 8 fari a led, compreso il mantenimento in efficienza, per segnaletica di riduzione di traffico (strettoia) su autostrada a 4 corsie con chiusura di due vie di traffico descritta al BSIC03.a-4C.
Per giorno di utilizzo</v>
      </c>
      <c r="C15" s="437" t="str">
        <f>'BSIC03.d-4C '!G48</f>
        <v>€/giorno</v>
      </c>
      <c r="D15" s="438">
        <f>'BSIC03.d-4C '!H48</f>
        <v>288.11052266666667</v>
      </c>
    </row>
    <row r="16" spans="1:4" ht="45" x14ac:dyDescent="0.25">
      <c r="A16" s="439" t="s">
        <v>193</v>
      </c>
      <c r="B16" s="436" t="str">
        <f>'BSIC03.e-4C'!C2</f>
        <v>Compenso per l'abbattimento di riduzione di traffico (strettoia) su autostrada a 4 corsie con chiusura di due vie di traffico descritta al BSIC03.a-4C, ed il successivo rialzamento in loco.
Per ogni abbattimento/rialzamento.</v>
      </c>
      <c r="C16" s="437" t="str">
        <f>'BSIC03.e-4C'!G55</f>
        <v>€/cad</v>
      </c>
      <c r="D16" s="438">
        <f>'BSIC03.e-4C'!H55</f>
        <v>490.43808000000001</v>
      </c>
    </row>
    <row r="17" spans="1:4" ht="195" x14ac:dyDescent="0.25">
      <c r="A17" s="440" t="str">
        <f>'BSIC04.a-4C'!B2</f>
        <v>BSIC04.a-4C</v>
      </c>
      <c r="B17" s="432" t="str">
        <f>'BSIC04.a-4C'!C2</f>
        <v xml:space="preserve">Compenso per la realizzazione di riduzione di traffico (strettoia) su autostrada a 4 corsie con chiusura di due vie di traffico, compresi e compensati :
- gli oneri per la fornitura, il carico, il prelievo e il traporto dal magazzino dell'Impresa;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5)
</v>
      </c>
      <c r="C17" s="433" t="str">
        <f>'BSIC04.a-4C'!I54</f>
        <v>€/sett.</v>
      </c>
      <c r="D17" s="434">
        <f>'BSIC04.a-4C'!J54</f>
        <v>2154.1765176666668</v>
      </c>
    </row>
    <row r="18" spans="1:4" ht="30" x14ac:dyDescent="0.25">
      <c r="A18" s="440" t="str">
        <f>'BSIC04.b-4C '!B2</f>
        <v>BSIC04.b-4C</v>
      </c>
      <c r="B18" s="432" t="str">
        <f>'BSIC04.b-4C '!C2</f>
        <v>Idem come al BSIC04.a-4C.
Per ogni settimana in più.</v>
      </c>
      <c r="C18" s="433" t="str">
        <f>'BSIC04.b-4C '!H48</f>
        <v>€/sett.</v>
      </c>
      <c r="D18" s="434">
        <f>'BSIC04.b-4C '!I48</f>
        <v>122.763575</v>
      </c>
    </row>
    <row r="19" spans="1:4" ht="60" x14ac:dyDescent="0.25">
      <c r="A19" s="440" t="s">
        <v>196</v>
      </c>
      <c r="B19" s="432" t="str">
        <f>'BSIC04.c-4C'!C2</f>
        <v xml:space="preserve">Sovrapprezzo per installazione e rimozione, compreso il mantenimento in efficienza, di segnaletica orizzontale per segnaletica di riduzione di traffico (strettoia) su autostrada a 4 corsie descritta al BSIC01.a-4c.
Per ogni installazione/rimozione.
</v>
      </c>
      <c r="C19" s="433" t="str">
        <f>'BSIC04.c-4C'!G45</f>
        <v>€/cad</v>
      </c>
      <c r="D19" s="434">
        <f>'BSIC04.c-4C'!H45</f>
        <v>792</v>
      </c>
    </row>
    <row r="20" spans="1:4" x14ac:dyDescent="0.25">
      <c r="A20" s="440" t="s">
        <v>197</v>
      </c>
      <c r="B20" s="432" t="s">
        <v>262</v>
      </c>
      <c r="C20" s="433" t="str">
        <f>'BSIC04.d-4C '!G48</f>
        <v>€/giorno</v>
      </c>
      <c r="D20" s="434">
        <f>'BSIC04.d-4C '!H48</f>
        <v>206.79884266666667</v>
      </c>
    </row>
    <row r="21" spans="1:4" ht="45" x14ac:dyDescent="0.25">
      <c r="A21" s="440" t="s">
        <v>198</v>
      </c>
      <c r="B21" s="432" t="str">
        <f>'BSIC04.e-4C'!C2</f>
        <v>Compenso per l'abbattimento di riduzione di traffico (strettoia) su autostrada a 4 corsie descritta al BSIC04.a-4C, ed il successivo rialzamento in loco.
Per ogni abbattimento/rialzamento.</v>
      </c>
      <c r="C21" s="433" t="str">
        <f>'BSIC04.e-4C'!G55</f>
        <v>€/cad</v>
      </c>
      <c r="D21" s="434">
        <f>'BSIC04.e-4C'!H55</f>
        <v>735.65711999999996</v>
      </c>
    </row>
  </sheetData>
  <hyperlinks>
    <hyperlink ref="A2" location="'BSIC01.a-4C'!A1" display="BSIC01.a-4C"/>
    <hyperlink ref="A3" location="'BSIC01.b-4C'!A1" display="BSIC01.b-4C"/>
    <hyperlink ref="A4" location="'BSIC01.c-4C'!A1" display="BSIC01.c-4C"/>
    <hyperlink ref="A5" location="'BSIC01.d-4C'!A1" display="BSIC01.d-4C"/>
    <hyperlink ref="A6" location="'BSIC01.e-4C'!A1" display="BSIC01.e-4C"/>
    <hyperlink ref="A17" location="'BSIC04.a-4C'!Area_stampa" display="'BSIC04.a-4C'!Area_stampa"/>
    <hyperlink ref="A18" location="'BSIC04.b-4C '!Area_stampa" display="'BSIC04.b-4C '!Area_stampa"/>
    <hyperlink ref="A19" location="'BSIC04.c-4C'!Area_stampa" display="BSIC04.c-4C"/>
    <hyperlink ref="A20" location="'BSIC04.d-4C '!Area_stampa" display="BSIC04.d-4C"/>
    <hyperlink ref="A21" location="'BSIC04.e-4C'!Area_stampa" display="BSIC04.e-4C"/>
    <hyperlink ref="A12" location="'BSIC03.a-4C'!A1" display="BSIC03.a-4C"/>
    <hyperlink ref="A13" location="'BSIC03.b-4C'!A1" display="BSIC03.b-4C"/>
    <hyperlink ref="A14" location="'BSIC03.c-4C '!A1" display="BSIC03.c-4C"/>
    <hyperlink ref="A15" location="'BSIC03.d-4C '!A1" display="BSIC03.d-4C"/>
    <hyperlink ref="A16" location="'BSIC03.e-4C'!A1" display="BSIC03.e-4C"/>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B1:O60"/>
  <sheetViews>
    <sheetView view="pageBreakPreview" topLeftCell="A7" zoomScale="70" zoomScaleNormal="85" zoomScaleSheetLayoutView="70" zoomScalePageLayoutView="70" workbookViewId="0">
      <selection activeCell="C2" sqref="C2:F14"/>
    </sheetView>
  </sheetViews>
  <sheetFormatPr defaultRowHeight="15" x14ac:dyDescent="0.25"/>
  <cols>
    <col min="1" max="1" width="3.7109375" style="1" customWidth="1"/>
    <col min="2" max="2" width="15.7109375" style="100" customWidth="1"/>
    <col min="3" max="3" width="80.7109375" style="1" customWidth="1"/>
    <col min="4" max="4" width="8.7109375" style="5" customWidth="1"/>
    <col min="5" max="5" width="8.7109375" style="101" customWidth="1"/>
    <col min="6" max="10" width="10.7109375" style="101"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488" t="s">
        <v>179</v>
      </c>
      <c r="C2" s="491" t="s">
        <v>250</v>
      </c>
      <c r="D2" s="492"/>
      <c r="E2" s="492"/>
      <c r="F2" s="493"/>
      <c r="G2" s="303"/>
      <c r="H2" s="303"/>
      <c r="I2" s="303"/>
      <c r="J2" s="303"/>
    </row>
    <row r="3" spans="2:10" ht="15.75" customHeight="1" thickBot="1" x14ac:dyDescent="0.25">
      <c r="B3" s="489"/>
      <c r="C3" s="494"/>
      <c r="D3" s="495"/>
      <c r="E3" s="495"/>
      <c r="F3" s="496"/>
      <c r="G3" s="303"/>
      <c r="H3" s="303"/>
      <c r="I3" s="303"/>
      <c r="J3" s="303"/>
    </row>
    <row r="4" spans="2:10" ht="15.75" customHeight="1" x14ac:dyDescent="0.2">
      <c r="C4" s="494"/>
      <c r="D4" s="495"/>
      <c r="E4" s="495"/>
      <c r="F4" s="496"/>
      <c r="G4" s="303"/>
      <c r="H4" s="303"/>
      <c r="I4" s="303"/>
      <c r="J4" s="303"/>
    </row>
    <row r="5" spans="2:10" ht="15.75" customHeight="1" x14ac:dyDescent="0.2">
      <c r="C5" s="494"/>
      <c r="D5" s="495"/>
      <c r="E5" s="495"/>
      <c r="F5" s="496"/>
      <c r="G5" s="303"/>
      <c r="H5" s="303"/>
      <c r="I5" s="303"/>
      <c r="J5" s="303"/>
    </row>
    <row r="6" spans="2:10" ht="15.75" customHeight="1" x14ac:dyDescent="0.2">
      <c r="C6" s="494"/>
      <c r="D6" s="495"/>
      <c r="E6" s="495"/>
      <c r="F6" s="496"/>
      <c r="G6" s="303"/>
      <c r="H6" s="303"/>
      <c r="I6" s="303"/>
      <c r="J6" s="303"/>
    </row>
    <row r="7" spans="2:10" ht="15.75" customHeight="1" x14ac:dyDescent="0.2">
      <c r="C7" s="494"/>
      <c r="D7" s="495"/>
      <c r="E7" s="495"/>
      <c r="F7" s="496"/>
      <c r="G7" s="303"/>
      <c r="H7" s="303"/>
      <c r="I7" s="303"/>
      <c r="J7" s="303"/>
    </row>
    <row r="8" spans="2:10" ht="15.75" customHeight="1" x14ac:dyDescent="0.2">
      <c r="C8" s="494"/>
      <c r="D8" s="495"/>
      <c r="E8" s="495"/>
      <c r="F8" s="496"/>
      <c r="G8" s="303"/>
      <c r="H8" s="303"/>
      <c r="I8" s="303"/>
      <c r="J8" s="303"/>
    </row>
    <row r="9" spans="2:10" ht="15.75" customHeight="1" x14ac:dyDescent="0.2">
      <c r="C9" s="494"/>
      <c r="D9" s="495"/>
      <c r="E9" s="495"/>
      <c r="F9" s="496"/>
      <c r="G9" s="303"/>
      <c r="H9" s="303"/>
      <c r="I9" s="303"/>
      <c r="J9" s="303"/>
    </row>
    <row r="10" spans="2:10" ht="15.75" customHeight="1" x14ac:dyDescent="0.2">
      <c r="C10" s="494"/>
      <c r="D10" s="495"/>
      <c r="E10" s="495"/>
      <c r="F10" s="496"/>
      <c r="G10" s="303"/>
      <c r="H10" s="303"/>
      <c r="I10" s="303"/>
      <c r="J10" s="303"/>
    </row>
    <row r="11" spans="2:10" ht="15.75" customHeight="1" x14ac:dyDescent="0.2">
      <c r="C11" s="494"/>
      <c r="D11" s="495"/>
      <c r="E11" s="495"/>
      <c r="F11" s="496"/>
      <c r="G11" s="303"/>
      <c r="H11" s="303"/>
      <c r="I11" s="303"/>
      <c r="J11" s="303"/>
    </row>
    <row r="12" spans="2:10" ht="15.75" customHeight="1" x14ac:dyDescent="0.2">
      <c r="C12" s="494"/>
      <c r="D12" s="495"/>
      <c r="E12" s="495"/>
      <c r="F12" s="496"/>
      <c r="G12" s="303"/>
      <c r="H12" s="303"/>
      <c r="I12" s="303"/>
      <c r="J12" s="303"/>
    </row>
    <row r="13" spans="2:10" ht="15.75" customHeight="1" x14ac:dyDescent="0.2">
      <c r="C13" s="494"/>
      <c r="D13" s="495"/>
      <c r="E13" s="495"/>
      <c r="F13" s="496"/>
      <c r="G13" s="405"/>
      <c r="H13" s="405"/>
      <c r="I13" s="405"/>
      <c r="J13" s="405"/>
    </row>
    <row r="14" spans="2:10" ht="15.75" customHeight="1" x14ac:dyDescent="0.2">
      <c r="C14" s="497"/>
      <c r="D14" s="498"/>
      <c r="E14" s="498"/>
      <c r="F14" s="499"/>
      <c r="G14" s="303"/>
      <c r="H14" s="303"/>
      <c r="I14" s="303"/>
      <c r="J14" s="303"/>
    </row>
    <row r="15" spans="2:10" ht="15.75" thickBot="1" x14ac:dyDescent="0.3"/>
    <row r="16" spans="2:10" s="6" customFormat="1" ht="13.5" thickBot="1" x14ac:dyDescent="0.25">
      <c r="B16" s="102"/>
      <c r="C16" s="6" t="s">
        <v>0</v>
      </c>
      <c r="D16" s="7"/>
      <c r="E16" s="8"/>
      <c r="F16" s="8"/>
      <c r="G16" s="8"/>
      <c r="H16" s="9" t="s">
        <v>1</v>
      </c>
      <c r="I16" s="10">
        <v>1</v>
      </c>
      <c r="J16" s="8"/>
    </row>
    <row r="17" spans="2:15" ht="15.75" thickBot="1" x14ac:dyDescent="0.3">
      <c r="C17" s="6"/>
      <c r="H17" s="9"/>
      <c r="I17" s="10"/>
    </row>
    <row r="18" spans="2:15" ht="15.75" thickBot="1" x14ac:dyDescent="0.3">
      <c r="C18" s="6"/>
      <c r="H18" s="9"/>
      <c r="I18" s="10"/>
    </row>
    <row r="19" spans="2:15" ht="15.75" thickBot="1" x14ac:dyDescent="0.3"/>
    <row r="20" spans="2:15" s="16" customFormat="1" ht="12.75" x14ac:dyDescent="0.2">
      <c r="B20" s="11" t="s">
        <v>2</v>
      </c>
      <c r="C20" s="12" t="s">
        <v>3</v>
      </c>
      <c r="D20" s="12" t="s">
        <v>4</v>
      </c>
      <c r="E20" s="13" t="s">
        <v>5</v>
      </c>
      <c r="F20" s="14" t="s">
        <v>6</v>
      </c>
      <c r="G20" s="14" t="s">
        <v>6</v>
      </c>
      <c r="H20" s="15" t="s">
        <v>6</v>
      </c>
      <c r="I20" s="13" t="s">
        <v>7</v>
      </c>
      <c r="J20" s="13" t="s">
        <v>8</v>
      </c>
    </row>
    <row r="21" spans="2:15" s="16" customFormat="1" ht="33" thickBot="1" x14ac:dyDescent="0.25">
      <c r="B21" s="103" t="s">
        <v>9</v>
      </c>
      <c r="C21" s="18"/>
      <c r="D21" s="18"/>
      <c r="E21" s="19"/>
      <c r="F21" s="20" t="s">
        <v>10</v>
      </c>
      <c r="G21" s="20" t="s">
        <v>11</v>
      </c>
      <c r="H21" s="21" t="s">
        <v>12</v>
      </c>
      <c r="I21" s="19"/>
      <c r="J21" s="19"/>
    </row>
    <row r="22" spans="2:15" s="16" customFormat="1" ht="13.5" thickBot="1" x14ac:dyDescent="0.25">
      <c r="B22" s="104"/>
      <c r="C22" s="22" t="s">
        <v>13</v>
      </c>
      <c r="D22" s="23"/>
      <c r="E22" s="24"/>
      <c r="F22" s="25"/>
      <c r="G22" s="25"/>
      <c r="H22" s="24"/>
      <c r="I22" s="24"/>
      <c r="J22" s="26"/>
    </row>
    <row r="23" spans="2:15" s="29" customFormat="1" x14ac:dyDescent="0.25">
      <c r="B23" s="105"/>
      <c r="C23" s="27"/>
      <c r="D23" s="106"/>
      <c r="E23" s="71"/>
      <c r="F23" s="28"/>
      <c r="G23" s="28"/>
      <c r="H23" s="71"/>
      <c r="I23" s="107"/>
      <c r="J23" s="108"/>
    </row>
    <row r="24" spans="2:15" s="86" customFormat="1" x14ac:dyDescent="0.25">
      <c r="B24" s="80"/>
      <c r="C24" s="84"/>
      <c r="D24" s="109"/>
      <c r="E24" s="72"/>
      <c r="F24" s="33"/>
      <c r="G24" s="33"/>
      <c r="H24" s="72"/>
      <c r="I24" s="110"/>
      <c r="J24" s="111"/>
      <c r="L24" s="87"/>
      <c r="M24" s="88"/>
      <c r="N24" s="89"/>
      <c r="O24" s="89"/>
    </row>
    <row r="25" spans="2:15" x14ac:dyDescent="0.25">
      <c r="B25" s="80"/>
      <c r="C25" s="31"/>
      <c r="D25" s="112"/>
      <c r="E25" s="73"/>
      <c r="F25" s="39"/>
      <c r="G25" s="39"/>
      <c r="H25" s="73"/>
      <c r="I25" s="113"/>
      <c r="J25" s="114"/>
      <c r="L25" s="36"/>
    </row>
    <row r="26" spans="2:15" x14ac:dyDescent="0.25">
      <c r="B26" s="80"/>
      <c r="C26" s="38"/>
      <c r="D26" s="112"/>
      <c r="E26" s="115"/>
      <c r="F26" s="41"/>
      <c r="G26" s="41"/>
      <c r="H26" s="115"/>
      <c r="I26" s="113"/>
      <c r="J26" s="114"/>
      <c r="L26" s="36"/>
    </row>
    <row r="27" spans="2:15" ht="15.75" thickBot="1" x14ac:dyDescent="0.3">
      <c r="B27" s="116"/>
      <c r="C27" s="42"/>
      <c r="D27" s="117"/>
      <c r="E27" s="118"/>
      <c r="F27" s="45"/>
      <c r="G27" s="45"/>
      <c r="H27" s="118"/>
      <c r="I27" s="118"/>
      <c r="J27" s="119"/>
    </row>
    <row r="28" spans="2:15" ht="15.75" thickBot="1" x14ac:dyDescent="0.3">
      <c r="B28" s="120"/>
      <c r="C28" s="47" t="s">
        <v>14</v>
      </c>
      <c r="D28" s="48"/>
      <c r="E28" s="121"/>
      <c r="F28" s="50"/>
      <c r="G28" s="50"/>
      <c r="H28" s="121"/>
      <c r="I28" s="51" t="s">
        <v>15</v>
      </c>
      <c r="J28" s="10">
        <f>SUM(J23:J27)</f>
        <v>0</v>
      </c>
    </row>
    <row r="29" spans="2:15" ht="15.75" thickBot="1" x14ac:dyDescent="0.3">
      <c r="B29" s="120"/>
      <c r="C29" s="42"/>
      <c r="D29" s="43"/>
      <c r="E29" s="122"/>
      <c r="F29" s="52"/>
      <c r="G29" s="52"/>
      <c r="H29" s="122"/>
      <c r="I29" s="122"/>
      <c r="J29" s="123"/>
    </row>
    <row r="30" spans="2:15" ht="15.75" thickBot="1" x14ac:dyDescent="0.3">
      <c r="B30" s="124"/>
      <c r="C30" s="22" t="s">
        <v>16</v>
      </c>
      <c r="D30" s="43"/>
      <c r="E30" s="122"/>
      <c r="F30" s="52"/>
      <c r="G30" s="52"/>
      <c r="H30" s="122"/>
      <c r="I30" s="122"/>
      <c r="J30" s="123"/>
    </row>
    <row r="31" spans="2:15" s="91" customFormat="1" x14ac:dyDescent="0.25">
      <c r="B31" s="125"/>
      <c r="C31" s="90"/>
      <c r="D31" s="126"/>
      <c r="E31" s="127"/>
      <c r="F31" s="53"/>
      <c r="G31" s="53"/>
      <c r="H31" s="127"/>
      <c r="I31" s="127"/>
      <c r="J31" s="128"/>
    </row>
    <row r="32" spans="2:15" s="91" customFormat="1" x14ac:dyDescent="0.25">
      <c r="B32" s="129"/>
      <c r="C32" s="92"/>
      <c r="D32" s="93"/>
      <c r="E32" s="130"/>
      <c r="F32" s="55"/>
      <c r="G32" s="55"/>
      <c r="H32" s="130"/>
      <c r="I32" s="110"/>
      <c r="J32" s="111"/>
    </row>
    <row r="33" spans="2:12" s="91" customFormat="1" x14ac:dyDescent="0.25">
      <c r="B33" s="129"/>
      <c r="C33" s="92"/>
      <c r="D33" s="93"/>
      <c r="E33" s="130"/>
      <c r="F33" s="55"/>
      <c r="G33" s="55"/>
      <c r="H33" s="130"/>
      <c r="I33" s="110"/>
      <c r="J33" s="111"/>
    </row>
    <row r="34" spans="2:12" s="91" customFormat="1" x14ac:dyDescent="0.25">
      <c r="B34" s="129"/>
      <c r="C34" s="92"/>
      <c r="D34" s="93"/>
      <c r="E34" s="130"/>
      <c r="F34" s="55"/>
      <c r="G34" s="55"/>
      <c r="H34" s="130"/>
      <c r="I34" s="130"/>
      <c r="J34" s="111"/>
    </row>
    <row r="35" spans="2:12" s="91" customFormat="1" x14ac:dyDescent="0.25">
      <c r="B35" s="129"/>
      <c r="C35" s="92"/>
      <c r="D35" s="93"/>
      <c r="E35" s="130"/>
      <c r="F35" s="55"/>
      <c r="G35" s="55"/>
      <c r="H35" s="130"/>
      <c r="I35" s="110"/>
      <c r="J35" s="111"/>
    </row>
    <row r="36" spans="2:12" s="91" customFormat="1" x14ac:dyDescent="0.25">
      <c r="B36" s="129"/>
      <c r="C36" s="92"/>
      <c r="D36" s="93"/>
      <c r="E36" s="130"/>
      <c r="F36" s="55"/>
      <c r="G36" s="55"/>
      <c r="H36" s="130"/>
      <c r="I36" s="110"/>
      <c r="J36" s="111"/>
    </row>
    <row r="37" spans="2:12" x14ac:dyDescent="0.25">
      <c r="B37" s="80"/>
      <c r="C37" s="38"/>
      <c r="D37" s="54"/>
      <c r="E37" s="115"/>
      <c r="F37" s="41"/>
      <c r="G37" s="41"/>
      <c r="H37" s="115"/>
      <c r="I37" s="115"/>
      <c r="J37" s="114"/>
    </row>
    <row r="38" spans="2:12" ht="15.75" thickBot="1" x14ac:dyDescent="0.3">
      <c r="B38" s="116"/>
      <c r="C38" s="42"/>
      <c r="D38" s="82"/>
      <c r="E38" s="131"/>
      <c r="F38" s="56"/>
      <c r="G38" s="56"/>
      <c r="H38" s="131"/>
      <c r="I38" s="113"/>
      <c r="J38" s="132"/>
      <c r="L38" s="36"/>
    </row>
    <row r="39" spans="2:12" ht="15.75" thickBot="1" x14ac:dyDescent="0.3">
      <c r="B39" s="120"/>
      <c r="C39" s="47" t="s">
        <v>17</v>
      </c>
      <c r="D39" s="48"/>
      <c r="E39" s="121"/>
      <c r="F39" s="50"/>
      <c r="G39" s="50"/>
      <c r="H39" s="121"/>
      <c r="I39" s="51" t="s">
        <v>15</v>
      </c>
      <c r="J39" s="10">
        <f>SUM(J31:J38)</f>
        <v>0</v>
      </c>
    </row>
    <row r="40" spans="2:12" ht="15.75" thickBot="1" x14ac:dyDescent="0.3">
      <c r="B40" s="120"/>
      <c r="C40" s="42"/>
      <c r="D40" s="43"/>
      <c r="E40" s="122"/>
      <c r="F40" s="52"/>
      <c r="G40" s="52"/>
      <c r="H40" s="122"/>
      <c r="I40" s="122"/>
      <c r="J40" s="123"/>
    </row>
    <row r="41" spans="2:12" ht="15.75" thickBot="1" x14ac:dyDescent="0.3">
      <c r="B41" s="124"/>
      <c r="C41" s="22" t="s">
        <v>18</v>
      </c>
      <c r="D41" s="43"/>
      <c r="E41" s="122"/>
      <c r="F41" s="52"/>
      <c r="G41" s="52"/>
      <c r="H41" s="122"/>
      <c r="I41" s="122"/>
      <c r="J41" s="123"/>
    </row>
    <row r="42" spans="2:12" ht="178.5" x14ac:dyDescent="0.2">
      <c r="B42" s="408" t="str">
        <f>'ANAS 2015'!B3</f>
        <v>SIC.04.02.001.3.a</v>
      </c>
      <c r="C42" s="409"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2" s="410" t="str">
        <f>'ANAS 2015'!D3</f>
        <v xml:space="preserve">cad </v>
      </c>
      <c r="E42" s="355">
        <v>1</v>
      </c>
      <c r="F42" s="330">
        <f>'ANAS 2015'!E3</f>
        <v>42.68</v>
      </c>
      <c r="G42" s="330">
        <f>'ANAS 2015'!E4</f>
        <v>9.0500000000000007</v>
      </c>
      <c r="H42" s="346">
        <f>F42-G42+G42/4</f>
        <v>35.892499999999998</v>
      </c>
      <c r="I42" s="346">
        <f>E42/$I$16</f>
        <v>1</v>
      </c>
      <c r="J42" s="347">
        <f t="shared" ref="J42:J51" si="0">I42*H42</f>
        <v>35.892499999999998</v>
      </c>
      <c r="L42" s="36"/>
    </row>
    <row r="43" spans="2:12" ht="191.25" x14ac:dyDescent="0.2">
      <c r="B43" s="407" t="str">
        <f>'ANAS 2015'!B10</f>
        <v xml:space="preserve">SIC.04.02.010.2.b </v>
      </c>
      <c r="C43" s="411"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3" s="412" t="str">
        <f>'ANAS 2015'!D9</f>
        <v>mq</v>
      </c>
      <c r="E43" s="358">
        <f>0.42*1</f>
        <v>0.42</v>
      </c>
      <c r="F43" s="331">
        <f>'ANAS 2015'!E9</f>
        <v>71.98</v>
      </c>
      <c r="G43" s="331">
        <f>'ANAS 2015'!E10</f>
        <v>15.26</v>
      </c>
      <c r="H43" s="350">
        <f>F43-G43+G43/4</f>
        <v>60.535000000000004</v>
      </c>
      <c r="I43" s="350">
        <f t="shared" ref="I43:I51" si="1">E43/$I$16</f>
        <v>0.42</v>
      </c>
      <c r="J43" s="351">
        <f t="shared" si="0"/>
        <v>25.424700000000001</v>
      </c>
      <c r="L43" s="36"/>
    </row>
    <row r="44" spans="2:12" ht="185.1" customHeight="1" x14ac:dyDescent="0.2">
      <c r="B44" s="407" t="str">
        <f>'ANAS 2015'!B20</f>
        <v xml:space="preserve">SIC.04.04.001 </v>
      </c>
      <c r="C44" s="411"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4" s="412" t="str">
        <f>'ANAS 2015'!D20</f>
        <v xml:space="preserve">cad </v>
      </c>
      <c r="E44" s="358">
        <v>11</v>
      </c>
      <c r="F44" s="332" t="s">
        <v>20</v>
      </c>
      <c r="G44" s="332" t="s">
        <v>20</v>
      </c>
      <c r="H44" s="350">
        <f>'ANAS 2015'!E20</f>
        <v>0.85</v>
      </c>
      <c r="I44" s="350">
        <f t="shared" si="1"/>
        <v>11</v>
      </c>
      <c r="J44" s="351">
        <f t="shared" si="0"/>
        <v>9.35</v>
      </c>
      <c r="L44" s="36"/>
    </row>
    <row r="45" spans="2:12" ht="185.1" customHeight="1" x14ac:dyDescent="0.2">
      <c r="B45" s="407" t="str">
        <f>'ANAS 2015'!B5</f>
        <v xml:space="preserve">SIC.04.02.005.3.a </v>
      </c>
      <c r="C45" s="411"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5" s="412" t="str">
        <f>'ANAS 2015'!D5</f>
        <v xml:space="preserve">cad </v>
      </c>
      <c r="E45" s="358">
        <v>8</v>
      </c>
      <c r="F45" s="331">
        <f>'ANAS 2015'!E5</f>
        <v>43.06</v>
      </c>
      <c r="G45" s="331">
        <f>'ANAS 2015'!E6</f>
        <v>9.1300000000000008</v>
      </c>
      <c r="H45" s="350">
        <f>F45-G45+G45/4</f>
        <v>36.212499999999999</v>
      </c>
      <c r="I45" s="350">
        <f t="shared" si="1"/>
        <v>8</v>
      </c>
      <c r="J45" s="351">
        <f t="shared" si="0"/>
        <v>289.7</v>
      </c>
      <c r="L45" s="36"/>
    </row>
    <row r="46" spans="2:12" ht="191.25" x14ac:dyDescent="0.2">
      <c r="B46" s="407" t="str">
        <f>'ANAS 2015'!B11</f>
        <v xml:space="preserve">SIC.04.02.010.3.a </v>
      </c>
      <c r="C46" s="411"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6" s="412" t="str">
        <f>'ANAS 2015'!D11</f>
        <v>mq</v>
      </c>
      <c r="E46" s="358">
        <f>1.215*3</f>
        <v>3.6450000000000005</v>
      </c>
      <c r="F46" s="331">
        <f>'ANAS 2015'!E11</f>
        <v>73.5</v>
      </c>
      <c r="G46" s="331">
        <f>'ANAS 2015'!E12</f>
        <v>15.59</v>
      </c>
      <c r="H46" s="350">
        <f>F46-G46+G46/4</f>
        <v>61.807499999999997</v>
      </c>
      <c r="I46" s="350">
        <f t="shared" si="1"/>
        <v>3.6450000000000005</v>
      </c>
      <c r="J46" s="351">
        <f t="shared" si="0"/>
        <v>225.28833750000001</v>
      </c>
      <c r="L46" s="36"/>
    </row>
    <row r="47" spans="2:12" ht="191.25" x14ac:dyDescent="0.2">
      <c r="B47" s="407" t="str">
        <f>'ANAS 2015'!B9</f>
        <v xml:space="preserve">SIC.04.02.010.2.a </v>
      </c>
      <c r="C47" s="411"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7" s="412" t="str">
        <f>'ANAS 2015'!D9</f>
        <v>mq</v>
      </c>
      <c r="E47" s="358">
        <f>0.315*3</f>
        <v>0.94500000000000006</v>
      </c>
      <c r="F47" s="331">
        <f>'ANAS 2015'!E9</f>
        <v>71.98</v>
      </c>
      <c r="G47" s="331">
        <f>'ANAS 2015'!E10</f>
        <v>15.26</v>
      </c>
      <c r="H47" s="350">
        <f>F47-G47+G47/4</f>
        <v>60.535000000000004</v>
      </c>
      <c r="I47" s="350">
        <f t="shared" si="1"/>
        <v>0.94500000000000006</v>
      </c>
      <c r="J47" s="351">
        <f t="shared" si="0"/>
        <v>57.20557500000001</v>
      </c>
      <c r="L47" s="36"/>
    </row>
    <row r="48" spans="2:12" ht="153" x14ac:dyDescent="0.2">
      <c r="B48" s="407" t="str">
        <f>'ANAS 2015'!B18</f>
        <v xml:space="preserve">SIC.04.03.005 </v>
      </c>
      <c r="C48" s="411"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412" t="s">
        <v>19</v>
      </c>
      <c r="E48" s="358">
        <v>176</v>
      </c>
      <c r="F48" s="332" t="s">
        <v>20</v>
      </c>
      <c r="G48" s="332" t="s">
        <v>20</v>
      </c>
      <c r="H48" s="350">
        <f>'ANAS 2015'!E18</f>
        <v>0.4</v>
      </c>
      <c r="I48" s="350">
        <f t="shared" si="1"/>
        <v>176</v>
      </c>
      <c r="J48" s="351">
        <f t="shared" si="0"/>
        <v>70.400000000000006</v>
      </c>
      <c r="L48" s="36"/>
    </row>
    <row r="49" spans="2:12" ht="153" x14ac:dyDescent="0.2">
      <c r="B49" s="407" t="str">
        <f>'ANAS 2015'!B19</f>
        <v xml:space="preserve">SIC.04.03.015 </v>
      </c>
      <c r="C49" s="411"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412" t="str">
        <f>'ANAS 2015'!D19</f>
        <v xml:space="preserve">cad </v>
      </c>
      <c r="E49" s="358">
        <v>15</v>
      </c>
      <c r="F49" s="332" t="s">
        <v>20</v>
      </c>
      <c r="G49" s="332" t="s">
        <v>20</v>
      </c>
      <c r="H49" s="350">
        <f>'ANAS 2015'!E19</f>
        <v>0.25</v>
      </c>
      <c r="I49" s="350">
        <f t="shared" si="1"/>
        <v>15</v>
      </c>
      <c r="J49" s="351">
        <f t="shared" si="0"/>
        <v>3.75</v>
      </c>
      <c r="L49" s="36"/>
    </row>
    <row r="50" spans="2:12" ht="63.75" x14ac:dyDescent="0.2">
      <c r="B50" s="413" t="str">
        <f>'ANALISI DI MERCATO'!B3</f>
        <v>BSIC-AM001</v>
      </c>
      <c r="C50" s="414" t="str">
        <f>'ANALISI DI MERCATO'!C3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50" s="415" t="str">
        <f>'ANALISI DI MERCATO'!D3</f>
        <v>giorno</v>
      </c>
      <c r="E50" s="416">
        <v>2</v>
      </c>
      <c r="F50" s="332" t="s">
        <v>20</v>
      </c>
      <c r="G50" s="332" t="s">
        <v>20</v>
      </c>
      <c r="H50" s="350">
        <f>'ANALISI DI MERCATO'!H3</f>
        <v>46.830839999999995</v>
      </c>
      <c r="I50" s="350">
        <f t="shared" ref="I50" si="2">E50/$I$16</f>
        <v>2</v>
      </c>
      <c r="J50" s="351">
        <f t="shared" ref="J50" si="3">I50*H50</f>
        <v>93.66167999999999</v>
      </c>
      <c r="L50" s="36"/>
    </row>
    <row r="51" spans="2:12" ht="26.25" thickBot="1" x14ac:dyDescent="0.25">
      <c r="B51" s="407" t="str">
        <f>'ANALISI DI MERCATO'!B5</f>
        <v>BSIC-AM003</v>
      </c>
      <c r="C51" s="411" t="str">
        <f>'ANALISI DI MERCATO'!C5</f>
        <v>Pannello 90x90 fondo nero - 8 fari a led diam. 200 certificato, compreso di Cavalletto verticale e batterie (durata 8 ore). Compenso giornaliero.</v>
      </c>
      <c r="D51" s="412" t="str">
        <f>'ANALISI DI MERCATO'!D5</f>
        <v>giorno</v>
      </c>
      <c r="E51" s="349">
        <v>1</v>
      </c>
      <c r="F51" s="332" t="s">
        <v>20</v>
      </c>
      <c r="G51" s="332" t="s">
        <v>20</v>
      </c>
      <c r="H51" s="350">
        <f>'ANALISI DI MERCATO'!H5</f>
        <v>37.774421333333336</v>
      </c>
      <c r="I51" s="353">
        <f t="shared" si="1"/>
        <v>1</v>
      </c>
      <c r="J51" s="351">
        <f t="shared" si="0"/>
        <v>37.774421333333336</v>
      </c>
      <c r="L51" s="36"/>
    </row>
    <row r="52" spans="2:12" ht="15.75" thickBot="1" x14ac:dyDescent="0.3">
      <c r="B52" s="120"/>
      <c r="C52" s="47" t="s">
        <v>22</v>
      </c>
      <c r="D52" s="48"/>
      <c r="E52" s="121"/>
      <c r="F52" s="50"/>
      <c r="G52" s="50"/>
      <c r="H52" s="121"/>
      <c r="I52" s="51" t="s">
        <v>15</v>
      </c>
      <c r="J52" s="10">
        <f>SUM(J42:J51)</f>
        <v>848.44721383333331</v>
      </c>
    </row>
    <row r="53" spans="2:12" ht="15.75" thickBot="1" x14ac:dyDescent="0.3">
      <c r="C53" s="64"/>
      <c r="D53" s="65"/>
      <c r="E53" s="133"/>
      <c r="F53" s="133"/>
      <c r="G53" s="133"/>
      <c r="H53" s="133"/>
      <c r="I53" s="134"/>
      <c r="J53" s="134"/>
    </row>
    <row r="54" spans="2:12" ht="13.5" thickBot="1" x14ac:dyDescent="0.25">
      <c r="C54" s="68"/>
      <c r="D54" s="68"/>
      <c r="E54" s="68"/>
      <c r="F54" s="68"/>
      <c r="G54" s="68"/>
      <c r="H54" s="68" t="s">
        <v>23</v>
      </c>
      <c r="I54" s="69" t="s">
        <v>24</v>
      </c>
      <c r="J54" s="10">
        <f>J52+J39+J28</f>
        <v>848.44721383333331</v>
      </c>
      <c r="L54" s="36"/>
    </row>
    <row r="56" spans="2:12" x14ac:dyDescent="0.25">
      <c r="C56" s="135"/>
    </row>
    <row r="57" spans="2:12" ht="12.75" x14ac:dyDescent="0.2">
      <c r="B57" s="210" t="s">
        <v>25</v>
      </c>
      <c r="C57" s="211"/>
      <c r="D57" s="212"/>
      <c r="E57" s="70"/>
      <c r="F57" s="70"/>
      <c r="G57" s="70"/>
      <c r="H57" s="70"/>
      <c r="I57" s="70"/>
      <c r="J57" s="70"/>
    </row>
    <row r="58" spans="2:12" x14ac:dyDescent="0.2">
      <c r="B58" s="213" t="s">
        <v>26</v>
      </c>
      <c r="C58" s="490" t="s">
        <v>160</v>
      </c>
      <c r="D58" s="490"/>
      <c r="E58" s="490"/>
      <c r="F58" s="490"/>
      <c r="G58" s="490"/>
      <c r="H58" s="490"/>
      <c r="I58" s="490"/>
      <c r="J58" s="490"/>
    </row>
    <row r="59" spans="2:12" x14ac:dyDescent="0.2">
      <c r="B59" s="213" t="s">
        <v>27</v>
      </c>
      <c r="C59" s="490" t="s">
        <v>161</v>
      </c>
      <c r="D59" s="490"/>
      <c r="E59" s="490"/>
      <c r="F59" s="490"/>
      <c r="G59" s="490"/>
      <c r="H59" s="490"/>
      <c r="I59" s="490"/>
      <c r="J59" s="490"/>
    </row>
    <row r="60" spans="2:12" ht="30" customHeight="1" x14ac:dyDescent="0.2">
      <c r="B60" s="213" t="s">
        <v>28</v>
      </c>
      <c r="C60" s="490" t="s">
        <v>162</v>
      </c>
      <c r="D60" s="490"/>
      <c r="E60" s="490"/>
      <c r="F60" s="490"/>
      <c r="G60" s="490"/>
      <c r="H60" s="490"/>
      <c r="I60" s="490"/>
      <c r="J60" s="490"/>
    </row>
  </sheetData>
  <mergeCells count="5">
    <mergeCell ref="B2:B3"/>
    <mergeCell ref="C58:J58"/>
    <mergeCell ref="C59:J59"/>
    <mergeCell ref="C60:J60"/>
    <mergeCell ref="C2:F14"/>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28</vt:i4>
      </vt:variant>
      <vt:variant>
        <vt:lpstr>Intervalli denominati</vt:lpstr>
      </vt:variant>
      <vt:variant>
        <vt:i4>15</vt:i4>
      </vt:variant>
    </vt:vector>
  </HeadingPairs>
  <TitlesOfParts>
    <vt:vector size="43" baseType="lpstr">
      <vt:lpstr> CPT 2012 agg.2014</vt:lpstr>
      <vt:lpstr>ANAS 2015</vt:lpstr>
      <vt:lpstr>ANALISI DI MERCATO</vt:lpstr>
      <vt:lpstr>BSIC-AM001</vt:lpstr>
      <vt:lpstr>BSIC-AM002</vt:lpstr>
      <vt:lpstr>BSIC-AM003</vt:lpstr>
      <vt:lpstr>TABELLA DI CORRISPONDENZA</vt:lpstr>
      <vt:lpstr>RIEPILOG PREZZI</vt:lpstr>
      <vt:lpstr>BSIC01.a-4C</vt:lpstr>
      <vt:lpstr>BSIC01.b-4C</vt:lpstr>
      <vt:lpstr>BSIC01.c-4C</vt:lpstr>
      <vt:lpstr>BSIC01.d-4C</vt:lpstr>
      <vt:lpstr>BSIC01.e-4C</vt:lpstr>
      <vt:lpstr>BSIC02.a-4C</vt:lpstr>
      <vt:lpstr>BSIC02.b-4C</vt:lpstr>
      <vt:lpstr>BSIC02.c-4C</vt:lpstr>
      <vt:lpstr>BSIC02.d-4C</vt:lpstr>
      <vt:lpstr>BSIC02.e-4C</vt:lpstr>
      <vt:lpstr>BSIC03.a-4C</vt:lpstr>
      <vt:lpstr>BSIC03.b-4C</vt:lpstr>
      <vt:lpstr>BSIC03.c-4C </vt:lpstr>
      <vt:lpstr>BSIC03.d-4C </vt:lpstr>
      <vt:lpstr>BSIC03.e-4C</vt:lpstr>
      <vt:lpstr>BSIC04.a-4C</vt:lpstr>
      <vt:lpstr>BSIC04.b-4C </vt:lpstr>
      <vt:lpstr>BSIC04.c-4C</vt:lpstr>
      <vt:lpstr>BSIC04.d-4C </vt:lpstr>
      <vt:lpstr>BSIC04.e-4C</vt:lpstr>
      <vt:lpstr>'BSIC01.a-4C'!Area_stampa</vt:lpstr>
      <vt:lpstr>'BSIC01.b-4C'!Area_stampa</vt:lpstr>
      <vt:lpstr>'BSIC01.c-4C'!Area_stampa</vt:lpstr>
      <vt:lpstr>'BSIC01.d-4C'!Area_stampa</vt:lpstr>
      <vt:lpstr>'BSIC01.e-4C'!Area_stampa</vt:lpstr>
      <vt:lpstr>'BSIC03.a-4C'!Area_stampa</vt:lpstr>
      <vt:lpstr>'BSIC03.b-4C'!Area_stampa</vt:lpstr>
      <vt:lpstr>'BSIC03.c-4C '!Area_stampa</vt:lpstr>
      <vt:lpstr>'BSIC03.d-4C '!Area_stampa</vt:lpstr>
      <vt:lpstr>'BSIC03.e-4C'!Area_stampa</vt:lpstr>
      <vt:lpstr>'BSIC04.a-4C'!Area_stampa</vt:lpstr>
      <vt:lpstr>'BSIC04.b-4C '!Area_stampa</vt:lpstr>
      <vt:lpstr>'BSIC04.c-4C'!Area_stampa</vt:lpstr>
      <vt:lpstr>'BSIC04.d-4C '!Area_stampa</vt:lpstr>
      <vt:lpstr>'BSIC04.e-4C'!Area_stampa</vt:lpstr>
    </vt:vector>
  </TitlesOfParts>
  <Company>Autostrade per l'Italia S.p.A.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Lagravinese Maria Rosaria</dc:creator>
  <cp:lastModifiedBy>Marvogli Matteo</cp:lastModifiedBy>
  <cp:lastPrinted>2016-04-07T14:03:30Z</cp:lastPrinted>
  <dcterms:created xsi:type="dcterms:W3CDTF">2013-06-25T08:02:52Z</dcterms:created>
  <dcterms:modified xsi:type="dcterms:W3CDTF">2019-05-20T12:30:22Z</dcterms:modified>
</cp:coreProperties>
</file>